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"/>
    </mc:Choice>
  </mc:AlternateContent>
  <xr:revisionPtr revIDLastSave="0" documentId="13_ncr:1_{E9777F01-EB2B-40FA-8D63-F3F2DB30DBB5}" xr6:coauthVersionLast="47" xr6:coauthVersionMax="47" xr10:uidLastSave="{00000000-0000-0000-0000-000000000000}"/>
  <workbookProtection workbookAlgorithmName="SHA-512" workbookHashValue="OcDzKycUx1vWqre3PJmAIwYpZ5rGHpgQz3IG+WQuV4WJjfZQsz9O4WqR8uXrwiQGeGODwC4Eq0knPPenUHM6Pg==" workbookSaltValue="/ZAvqM5HUOc6HnHmRBshQg==" workbookSpinCount="100000" lockStructure="1"/>
  <bookViews>
    <workbookView xWindow="-120" yWindow="-120" windowWidth="20730" windowHeight="11160" tabRatio="731" xr2:uid="{7A008F1B-333D-4D99-A21D-94E01CBC9480}"/>
  </bookViews>
  <sheets>
    <sheet name="Préambule" sheetId="9" r:id="rId1"/>
    <sheet name="Ravalement simple" sheetId="2" r:id="rId2"/>
    <sheet name="ITE + Tout Enduit" sheetId="6" r:id="rId3"/>
    <sheet name="ITE + Mixte Enduit - Bardage" sheetId="5" r:id="rId4"/>
    <sheet name="ITE + Tout Bardage" sheetId="7" r:id="rId5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2" l="1"/>
  <c r="G46" i="2"/>
  <c r="H46" i="2" s="1"/>
  <c r="M46" i="2" s="1"/>
  <c r="E46" i="2"/>
  <c r="O45" i="2"/>
  <c r="E45" i="2"/>
  <c r="G45" i="2" s="1"/>
  <c r="H45" i="2" s="1"/>
  <c r="M45" i="2" s="1"/>
  <c r="O42" i="2"/>
  <c r="G42" i="2"/>
  <c r="H42" i="2" s="1"/>
  <c r="M42" i="2" s="1"/>
  <c r="E46" i="7"/>
  <c r="E45" i="7"/>
  <c r="E44" i="7"/>
  <c r="E43" i="7"/>
  <c r="E42" i="7"/>
  <c r="E41" i="7"/>
  <c r="E46" i="5"/>
  <c r="E45" i="5"/>
  <c r="E44" i="5"/>
  <c r="E43" i="5"/>
  <c r="E42" i="5"/>
  <c r="E41" i="5"/>
  <c r="E46" i="6"/>
  <c r="E45" i="6"/>
  <c r="E44" i="6"/>
  <c r="E43" i="6"/>
  <c r="E42" i="6"/>
  <c r="E41" i="6"/>
  <c r="O46" i="7"/>
  <c r="O45" i="7"/>
  <c r="O44" i="7"/>
  <c r="O43" i="7"/>
  <c r="O42" i="7"/>
  <c r="O41" i="7"/>
  <c r="O34" i="7"/>
  <c r="O33" i="7"/>
  <c r="O26" i="7"/>
  <c r="O18" i="7"/>
  <c r="O11" i="7"/>
  <c r="O10" i="7"/>
  <c r="O9" i="7"/>
  <c r="M11" i="7"/>
  <c r="M10" i="7"/>
  <c r="M9" i="7"/>
  <c r="M8" i="7"/>
  <c r="J25" i="7"/>
  <c r="K25" i="7" s="1"/>
  <c r="O25" i="7" s="1"/>
  <c r="J24" i="7"/>
  <c r="K24" i="7" s="1"/>
  <c r="K9" i="7"/>
  <c r="J9" i="7"/>
  <c r="K8" i="7"/>
  <c r="K12" i="7" s="1"/>
  <c r="O12" i="7" s="1"/>
  <c r="J8" i="7"/>
  <c r="O46" i="5"/>
  <c r="O45" i="5"/>
  <c r="O44" i="5"/>
  <c r="O43" i="5"/>
  <c r="O42" i="5"/>
  <c r="O41" i="5"/>
  <c r="O34" i="5"/>
  <c r="O33" i="5"/>
  <c r="O26" i="5"/>
  <c r="O18" i="5"/>
  <c r="O11" i="5"/>
  <c r="O10" i="5"/>
  <c r="O9" i="5"/>
  <c r="M11" i="5"/>
  <c r="M10" i="5"/>
  <c r="M9" i="5"/>
  <c r="M8" i="5"/>
  <c r="J25" i="5"/>
  <c r="K25" i="5" s="1"/>
  <c r="O25" i="5" s="1"/>
  <c r="J24" i="5"/>
  <c r="K24" i="5" s="1"/>
  <c r="K9" i="5"/>
  <c r="J9" i="5"/>
  <c r="K8" i="5"/>
  <c r="K12" i="5" s="1"/>
  <c r="O12" i="5" s="1"/>
  <c r="J8" i="5"/>
  <c r="J12" i="5" s="1"/>
  <c r="J31" i="5" s="1"/>
  <c r="K31" i="5" s="1"/>
  <c r="O31" i="5" s="1"/>
  <c r="O46" i="6"/>
  <c r="O45" i="6"/>
  <c r="O44" i="6"/>
  <c r="O43" i="6"/>
  <c r="O42" i="6"/>
  <c r="O41" i="6"/>
  <c r="O34" i="6"/>
  <c r="O33" i="6"/>
  <c r="O26" i="6"/>
  <c r="O18" i="6"/>
  <c r="O11" i="6"/>
  <c r="O10" i="6"/>
  <c r="O8" i="6"/>
  <c r="M11" i="6"/>
  <c r="M10" i="6"/>
  <c r="M9" i="6"/>
  <c r="M8" i="6"/>
  <c r="J25" i="6"/>
  <c r="K25" i="6" s="1"/>
  <c r="O25" i="6" s="1"/>
  <c r="J24" i="6"/>
  <c r="K24" i="6" s="1"/>
  <c r="K9" i="6"/>
  <c r="O9" i="6" s="1"/>
  <c r="J9" i="6"/>
  <c r="K8" i="6"/>
  <c r="J8" i="6"/>
  <c r="J12" i="6" s="1"/>
  <c r="J31" i="6" s="1"/>
  <c r="K31" i="6" s="1"/>
  <c r="O31" i="6" s="1"/>
  <c r="O34" i="2"/>
  <c r="O33" i="2"/>
  <c r="O26" i="2"/>
  <c r="O18" i="2"/>
  <c r="O11" i="2"/>
  <c r="O10" i="2"/>
  <c r="O9" i="2"/>
  <c r="O8" i="2"/>
  <c r="M11" i="2"/>
  <c r="M10" i="2"/>
  <c r="M9" i="2"/>
  <c r="M8" i="2"/>
  <c r="J25" i="2"/>
  <c r="K25" i="2" s="1"/>
  <c r="O25" i="2" s="1"/>
  <c r="J24" i="2"/>
  <c r="K24" i="2" s="1"/>
  <c r="K9" i="2"/>
  <c r="K12" i="2" s="1"/>
  <c r="O12" i="2" s="1"/>
  <c r="J9" i="2"/>
  <c r="J12" i="2" s="1"/>
  <c r="M49" i="6"/>
  <c r="M49" i="5"/>
  <c r="M49" i="7"/>
  <c r="M49" i="2"/>
  <c r="G46" i="7"/>
  <c r="H46" i="7" s="1"/>
  <c r="M46" i="7" s="1"/>
  <c r="G45" i="7"/>
  <c r="H45" i="7" s="1"/>
  <c r="M45" i="7" s="1"/>
  <c r="G44" i="7"/>
  <c r="H44" i="7" s="1"/>
  <c r="M44" i="7" s="1"/>
  <c r="G43" i="7"/>
  <c r="H43" i="7" s="1"/>
  <c r="M43" i="7" s="1"/>
  <c r="G42" i="7"/>
  <c r="H42" i="7" s="1"/>
  <c r="M42" i="7" s="1"/>
  <c r="G41" i="7"/>
  <c r="H41" i="7" s="1"/>
  <c r="M41" i="7" s="1"/>
  <c r="H34" i="7"/>
  <c r="M34" i="7" s="1"/>
  <c r="H33" i="7"/>
  <c r="M33" i="7" s="1"/>
  <c r="M26" i="7"/>
  <c r="H25" i="7"/>
  <c r="M25" i="7" s="1"/>
  <c r="G25" i="7"/>
  <c r="H18" i="7"/>
  <c r="M18" i="7" s="1"/>
  <c r="G18" i="7"/>
  <c r="H12" i="7"/>
  <c r="M12" i="7" s="1"/>
  <c r="G12" i="7"/>
  <c r="G46" i="6"/>
  <c r="H46" i="6" s="1"/>
  <c r="M46" i="6" s="1"/>
  <c r="G45" i="6"/>
  <c r="H45" i="6" s="1"/>
  <c r="M45" i="6" s="1"/>
  <c r="G44" i="6"/>
  <c r="H44" i="6" s="1"/>
  <c r="M44" i="6" s="1"/>
  <c r="G43" i="6"/>
  <c r="H43" i="6" s="1"/>
  <c r="M43" i="6" s="1"/>
  <c r="G42" i="6"/>
  <c r="H42" i="6" s="1"/>
  <c r="M42" i="6" s="1"/>
  <c r="G41" i="6"/>
  <c r="H41" i="6" s="1"/>
  <c r="M41" i="6" s="1"/>
  <c r="H34" i="6"/>
  <c r="M34" i="6" s="1"/>
  <c r="H33" i="6"/>
  <c r="M33" i="6" s="1"/>
  <c r="M26" i="6"/>
  <c r="H25" i="6"/>
  <c r="M25" i="6" s="1"/>
  <c r="G25" i="6"/>
  <c r="H18" i="6"/>
  <c r="M18" i="6" s="1"/>
  <c r="G18" i="6"/>
  <c r="H12" i="6"/>
  <c r="M12" i="6" s="1"/>
  <c r="G12" i="6"/>
  <c r="G46" i="5"/>
  <c r="H46" i="5" s="1"/>
  <c r="M46" i="5" s="1"/>
  <c r="G45" i="5"/>
  <c r="H45" i="5" s="1"/>
  <c r="M45" i="5" s="1"/>
  <c r="G44" i="5"/>
  <c r="H44" i="5" s="1"/>
  <c r="M44" i="5" s="1"/>
  <c r="G43" i="5"/>
  <c r="H43" i="5" s="1"/>
  <c r="M43" i="5" s="1"/>
  <c r="G42" i="5"/>
  <c r="H42" i="5" s="1"/>
  <c r="M42" i="5" s="1"/>
  <c r="G41" i="5"/>
  <c r="H41" i="5" s="1"/>
  <c r="M41" i="5" s="1"/>
  <c r="H34" i="5"/>
  <c r="M34" i="5" s="1"/>
  <c r="H33" i="5"/>
  <c r="M33" i="5" s="1"/>
  <c r="M26" i="5"/>
  <c r="H25" i="5"/>
  <c r="M25" i="5" s="1"/>
  <c r="G25" i="5"/>
  <c r="H18" i="5"/>
  <c r="M18" i="5" s="1"/>
  <c r="G18" i="5"/>
  <c r="H12" i="5"/>
  <c r="M12" i="5" s="1"/>
  <c r="G12" i="5"/>
  <c r="M26" i="2"/>
  <c r="G18" i="2"/>
  <c r="H18" i="2"/>
  <c r="M18" i="2" s="1"/>
  <c r="O14" i="2" l="1"/>
  <c r="M14" i="7"/>
  <c r="J12" i="7"/>
  <c r="J31" i="7" s="1"/>
  <c r="K31" i="7" s="1"/>
  <c r="O31" i="7" s="1"/>
  <c r="O51" i="7" s="1"/>
  <c r="O8" i="7"/>
  <c r="O14" i="7" s="1"/>
  <c r="K35" i="7"/>
  <c r="O35" i="7" s="1"/>
  <c r="K32" i="7"/>
  <c r="O32" i="7" s="1"/>
  <c r="G31" i="7"/>
  <c r="H31" i="7" s="1"/>
  <c r="M31" i="7" s="1"/>
  <c r="M14" i="5"/>
  <c r="O8" i="5"/>
  <c r="O14" i="5" s="1"/>
  <c r="K35" i="5"/>
  <c r="O35" i="5" s="1"/>
  <c r="K32" i="5"/>
  <c r="O32" i="5" s="1"/>
  <c r="O14" i="6"/>
  <c r="K12" i="6"/>
  <c r="O12" i="6" s="1"/>
  <c r="M14" i="6"/>
  <c r="K35" i="6"/>
  <c r="O35" i="6" s="1"/>
  <c r="H32" i="6"/>
  <c r="M32" i="6" s="1"/>
  <c r="J31" i="2"/>
  <c r="K31" i="2" s="1"/>
  <c r="O31" i="2" s="1"/>
  <c r="M14" i="2"/>
  <c r="K35" i="2"/>
  <c r="O35" i="2" s="1"/>
  <c r="K32" i="2"/>
  <c r="O32" i="2" s="1"/>
  <c r="H32" i="5"/>
  <c r="M32" i="5" s="1"/>
  <c r="H32" i="7"/>
  <c r="M32" i="7" s="1"/>
  <c r="G31" i="6"/>
  <c r="H31" i="6" s="1"/>
  <c r="M31" i="6" s="1"/>
  <c r="G31" i="5"/>
  <c r="H31" i="5" s="1"/>
  <c r="M31" i="5" s="1"/>
  <c r="H35" i="7"/>
  <c r="M35" i="7" s="1"/>
  <c r="H35" i="6"/>
  <c r="M35" i="6" s="1"/>
  <c r="H35" i="5"/>
  <c r="M35" i="5" s="1"/>
  <c r="H25" i="2"/>
  <c r="M25" i="2" s="1"/>
  <c r="G25" i="2"/>
  <c r="O51" i="5" l="1"/>
  <c r="O51" i="2"/>
  <c r="K32" i="6"/>
  <c r="O32" i="6" s="1"/>
  <c r="O51" i="6" s="1"/>
  <c r="M51" i="5"/>
  <c r="M53" i="5" s="1"/>
  <c r="M51" i="7"/>
  <c r="M53" i="7" s="1"/>
  <c r="M51" i="6"/>
  <c r="H34" i="2"/>
  <c r="M34" i="2" s="1"/>
  <c r="H33" i="2"/>
  <c r="M33" i="2" s="1"/>
  <c r="G12" i="2"/>
  <c r="G31" i="2" s="1"/>
  <c r="H31" i="2" s="1"/>
  <c r="M31" i="2" s="1"/>
  <c r="M53" i="6" l="1"/>
  <c r="H12" i="2" l="1"/>
  <c r="M12" i="2" s="1"/>
  <c r="H35" i="2" l="1"/>
  <c r="M35" i="2" s="1"/>
  <c r="H32" i="2"/>
  <c r="M32" i="2" s="1"/>
  <c r="M51" i="2" l="1"/>
  <c r="M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B0E197B9-32E7-4954-B36F-7053C3421DC8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E42992AE-FBC9-48B5-BD2D-1CD56748EEDB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DBE73FA0-F4E2-4985-BBCB-0BFB42DF9716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B2BB5188-B002-412E-B070-B68DAAF57BAF}">
      <text>
        <r>
          <rPr>
            <b/>
            <sz val="9"/>
            <color indexed="81"/>
            <rFont val="Tahoma"/>
            <family val="2"/>
          </rPr>
          <t xml:space="preserve">précisez les quantités souhaitées en fonction de vos choix
</t>
        </r>
        <r>
          <rPr>
            <b/>
            <sz val="9"/>
            <color indexed="81"/>
            <rFont val="Tahoma"/>
            <family val="2"/>
          </rPr>
          <t>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FBCA9E86-77E2-4CD8-B471-12A618BCF40E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35B7C715-85DD-49D5-A500-3B2C9B8810FE}">
      <text>
        <r>
          <rPr>
            <b/>
            <sz val="10"/>
            <color indexed="81"/>
            <rFont val="Tahoma"/>
            <family val="2"/>
          </rPr>
          <t xml:space="preserve">renseigner :
 1 - si vous êtes POUR
</t>
        </r>
      </text>
    </comment>
    <comment ref="E21" authorId="0" shapeId="0" xr:uid="{3AE37667-0E29-47B0-9A97-011D0B0458E8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91C236DE-449B-42EB-A424-C33B66749FC8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E6712AEF-065D-4D1F-A90B-2A8FF9903DEB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5F4A4E8A-6D1D-4462-9D34-1E924BBC462A}">
      <text>
        <r>
          <rPr>
            <b/>
            <sz val="10"/>
            <color indexed="81"/>
            <rFont val="Tahoma"/>
            <family val="2"/>
          </rPr>
          <t xml:space="preserve">renseigner :
 1 - si vous êtes POUR
</t>
        </r>
      </text>
    </comment>
    <comment ref="E21" authorId="0" shapeId="0" xr:uid="{D2FE9702-9D18-4C36-B622-A05F074CC7E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6A41918C-5807-40AF-9063-B002409EF2AB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24505477-B0EA-422F-A3A2-1DA76747197A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FEDE4A8B-8070-408C-BABF-C6F16DDBD99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C2DDD4F1-9BDC-4146-B182-F25188D9F953}">
      <text>
        <r>
          <rPr>
            <b/>
            <sz val="10"/>
            <color indexed="81"/>
            <rFont val="Tahoma"/>
            <family val="2"/>
          </rPr>
          <t xml:space="preserve">renseigner :
 1 - si vous êtes POUR
</t>
        </r>
      </text>
    </comment>
    <comment ref="F40" authorId="0" shapeId="0" xr:uid="{BC2FDC18-2CB2-47EB-8B9A-773B4B186AA1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<sst xmlns="http://schemas.openxmlformats.org/spreadsheetml/2006/main" count="463" uniqueCount="128">
  <si>
    <t>Lot 2 - Menuiseries</t>
  </si>
  <si>
    <t>Lot 1 - Façades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</si>
  <si>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</si>
  <si>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</si>
  <si>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</si>
  <si>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</si>
  <si>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</si>
  <si>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</si>
  <si>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</si>
  <si>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</si>
  <si>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</si>
  <si>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</si>
  <si>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</si>
  <si>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</si>
  <si>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</si>
  <si>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Dommage ouvrage</t>
  </si>
  <si>
    <t>Lot 3 - Etanchéité balcons au-dessus des garages</t>
  </si>
  <si>
    <t>Entreprises</t>
  </si>
  <si>
    <t>Lot 3 - Etanchéité des terrasses gravillonnées</t>
  </si>
  <si>
    <t>Entreprise</t>
  </si>
  <si>
    <t>Vote BJ2 dans son ensemble</t>
  </si>
  <si>
    <t>Lot 1 - Création de ruban LED en sous face des couvertines</t>
  </si>
  <si>
    <t>A.1 - Travaux de base</t>
  </si>
  <si>
    <t>A.2 - Variantes et options collectives</t>
  </si>
  <si>
    <t>Décision de BJ2 dans son ensemble</t>
  </si>
  <si>
    <t>Décision par bâtiment</t>
  </si>
  <si>
    <t>P.U. TTC</t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</si>
  <si>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</si>
  <si>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1,50 -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</si>
  <si>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</si>
  <si>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1,50 - H : 1,80</t>
    </r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</si>
  <si>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</si>
  <si>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</si>
  <si>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</si>
  <si>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</si>
  <si>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</si>
  <si>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</si>
  <si>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Lot 2 - Porte de Hall d'entrée en Bois/Alu</t>
  </si>
  <si>
    <t>A.3 - Travaux complémentaires</t>
  </si>
  <si>
    <t>Tantièmes BJ2</t>
  </si>
  <si>
    <t>Honoraires &amp; assurance D.O.</t>
  </si>
  <si>
    <t>Variantes et options individuelles</t>
  </si>
  <si>
    <t>Quote-part Copropriétaire</t>
  </si>
  <si>
    <t>Total Travaux de base dans la configuration d'un ravalement simple</t>
  </si>
  <si>
    <t>Organisme à désigner</t>
  </si>
  <si>
    <t>Vote</t>
  </si>
  <si>
    <t>Scénario 1 : Ravalement simple</t>
  </si>
  <si>
    <t>Scénario 4 : ITE + Tout Bardage</t>
  </si>
  <si>
    <t>Tantièmes Logement</t>
  </si>
  <si>
    <t>Scénario 2 : ITE + Tout Enduit</t>
  </si>
  <si>
    <t>Scénario 3 : ITE + Mixte Enduit / Bardage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</si>
  <si>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</si>
  <si>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</si>
  <si>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</si>
  <si>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</si>
  <si>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>Scénario 1 - Ravalement simple :</t>
  </si>
  <si>
    <t>Scénario 2 - ITE + Tout Enduit :</t>
  </si>
  <si>
    <t xml:space="preserve">Cette opération consiste dans la réalisation d'une Isolation Thermique par l'Extérieur recouverte d'un enduit organique sur </t>
  </si>
  <si>
    <t>Scénario 3 - ITE + Mixte Enduit / Bardage :</t>
  </si>
  <si>
    <t xml:space="preserve">Cette opération consiste dans la réalisation d'une Isolation Thermique par l'Extérieur recouverte, pour partie, d'un enduit </t>
  </si>
  <si>
    <t>Scénario 4 - ITE + Tout Bardage :</t>
  </si>
  <si>
    <t>Cette opération consiste dans la réalisation d'une Isolation Thermique par l'Extérieur recouverte dans son intégralité par un</t>
  </si>
  <si>
    <t xml:space="preserve">- les travaux d'étanchéité des balcons privatifs situés au-dessus des garages pour éviter d'éventuelles fuites qui risqueraient </t>
  </si>
  <si>
    <t>d'altérer prématurément le nouveau ravalement.</t>
  </si>
  <si>
    <t xml:space="preserve">- le remplacement  des menuiseries extérieures à savoir les ouvrants des R+1 et R+2 ainsi que les chassis vitrés des lanterneaux </t>
  </si>
  <si>
    <t>assurant l'éclairage naturel des couloirs des RdC via les toitures terrasses.</t>
  </si>
  <si>
    <t>- le remplacement du système de VMC actuel par un dispositif de VMC hygroréglable plus économique</t>
  </si>
  <si>
    <t xml:space="preserve">- les travaux identifiés sous l'item "A.1 - Travaux de base" et "A.2 - Variantes et options collectives" seront soumis au vote de </t>
  </si>
  <si>
    <t>l'ensemble de la copropriété</t>
  </si>
  <si>
    <t>- les travaux identifiés sous l'item "A.3 - Travaux complémentaires" seront soumis au vote par bâtiment</t>
  </si>
  <si>
    <t>- En fin de tableau, chaque copropriétaire aura la possibilité d'identifier les "variantes et options individuelles" qui viendront</t>
  </si>
  <si>
    <t>compléter les travaux réalisés sur les communs. Le coût desdits travaux seront intégralement supportés par les copropriétaires</t>
  </si>
  <si>
    <t>intéressés.</t>
  </si>
  <si>
    <t>- seules les cellules</t>
  </si>
  <si>
    <t>sont à renseigner. Les autres cellules des tableaux sont protégées pour éviter d'éventuelles</t>
  </si>
  <si>
    <t>erreurs de manipulation.</t>
  </si>
  <si>
    <t>Estimation E &amp; S</t>
  </si>
  <si>
    <t>Prime CEE Copropriété par bâtiment à déduire au prorata des tantièmes</t>
  </si>
  <si>
    <t>Aides potentielles mises en place par l'Etat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</si>
  <si>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</si>
  <si>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</si>
  <si>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</si>
  <si>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</si>
  <si>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</si>
  <si>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</si>
  <si>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Estimer au mieux la quôte-part des travaux que vous devrez financer à titre individuel dans l'un ou l'autre des 4 scénarii proposés</t>
  </si>
  <si>
    <t>une fois que vous aurez renseigné les configurateurs correspondants.</t>
  </si>
  <si>
    <t>Vos quôtes-parts se reporteront automatiquement dans le simulateur. Si vous souhaitez financer partiellement votre quôte-part</t>
  </si>
  <si>
    <t>via l'adhésion au prêt collectif, il vous suffira de renseigner dans la cellule dédiée le montant de l'emprunt envisagé.</t>
  </si>
  <si>
    <t>A vous de jouer !!!</t>
  </si>
  <si>
    <t>Dans ces 4 scénarii sont inclus :</t>
  </si>
  <si>
    <t>Pour chacun des scénarii :</t>
  </si>
  <si>
    <t>soirée de présentation.</t>
  </si>
  <si>
    <t xml:space="preserve">Lors de l'A.G. du 31 mai 2022, nous avons délégué à la société ENERGIE ET SERVICE, via son entité spécialisée OPTIWALL, la Maîtrise </t>
  </si>
  <si>
    <t>la performance énergétique de nos bâtiments.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</si>
  <si>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</si>
  <si>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</si>
  <si>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</si>
  <si>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 xml:space="preserve">d'Œuvre de ce projet dans la continuité de la mission que nous lui avions confiée en 2021 dont la finalité était de réaliser le diagnostic de </t>
  </si>
  <si>
    <t xml:space="preserve">Cette étude a débouché sur l'élaboration de 4 scénarii dont les contenus techniques vous ont été dévoilés par OPTIWALL lors de cette </t>
  </si>
  <si>
    <t>Cette opération consiste dans la réalisation d'un ravalement à l'identique de celui existant. Les façades seront mises à nue,</t>
  </si>
  <si>
    <t>les reprises de béton nécessaires seront effectuées avant un nouvel entoilage des structures pour prévenir l'apparition de</t>
  </si>
  <si>
    <t>potentielles fissures puis la pose d'un enduit organique sur l'ensemble des surfaces.</t>
  </si>
  <si>
    <t>organique sur les surfaces identifiées et pour le reste des façades d'un bardage minéral en pierre reconstituée.</t>
  </si>
  <si>
    <t>l'ensemble des surfaces.</t>
  </si>
  <si>
    <t>Tantièmes Bâtiment 7</t>
  </si>
  <si>
    <t>Quote-part Bâtiment 7</t>
  </si>
  <si>
    <t>Travaux éligibles à l'Eco PTZ collectif</t>
  </si>
  <si>
    <t xml:space="preserve">Contrôle </t>
  </si>
  <si>
    <t>Frais annexes éligibles à l'Eco PTZ collectif</t>
  </si>
  <si>
    <t>QP Copropriétaire
éligible à l'Eco PTZ</t>
  </si>
  <si>
    <t>Quote-part après déduction part finançable avec le PTZ</t>
  </si>
  <si>
    <t xml:space="preserve">Calculer, grâce au simulateur, le montant de vos mensualités si vous décidez d'adhérer aux prêts collectifs souscrits par le syndicat </t>
  </si>
  <si>
    <t>des copropriétaires auprès de la CAISSE D'EPARGNE d'Ile-de-France.</t>
  </si>
  <si>
    <t>Dans ce scénario, les volets coulissants actuels seront déposés avant le ravalement. A l'issue, des volets coulissants neufs seront</t>
  </si>
  <si>
    <t>réinstallés pour permettre à la résidence de conserver sa ligne architecturale d'origine, toutes modifications n'étant pas justifiées.</t>
  </si>
  <si>
    <t xml:space="preserve">En conséquence, il est impératif de préciser dans le simulateur le nombre de volets que compte votre logement. </t>
  </si>
  <si>
    <r>
      <t xml:space="preserve">Dans les </t>
    </r>
    <r>
      <rPr>
        <b/>
        <sz val="11"/>
        <color rgb="FFFF0000"/>
        <rFont val="Tahoma"/>
        <family val="2"/>
      </rPr>
      <t>scénarii 2, 3 et 4</t>
    </r>
    <r>
      <rPr>
        <sz val="11"/>
        <color theme="1"/>
        <rFont val="Tahoma"/>
        <family val="2"/>
      </rPr>
      <t xml:space="preserve">, les occultants préconisés sont des </t>
    </r>
    <r>
      <rPr>
        <b/>
        <sz val="11"/>
        <color rgb="FFFF0000"/>
        <rFont val="Tahoma"/>
        <family val="2"/>
      </rPr>
      <t>volets roulants électriques</t>
    </r>
    <r>
      <rPr>
        <sz val="11"/>
        <color theme="1"/>
        <rFont val="Tahoma"/>
        <family val="2"/>
      </rPr>
      <t>, en PVC ou en aluminium car la pose de volets</t>
    </r>
  </si>
  <si>
    <t xml:space="preserve">coulissants nécessiterait le percement de l'isolant. Cette opération générerait l'apparition de ponts thermiques ne permettant plus d'atteindre </t>
  </si>
  <si>
    <t>l'amélioration des performances énergétiques des bâtiments attendue et nous priverait de ce fait de la possibilité de bénéficier de l'Eco PTZ.</t>
  </si>
  <si>
    <t>Ce motif sera mis en avant lors du dépôt de permis de construire auprès du service de l'urbanisme pour justifier de la préconisation technique</t>
  </si>
  <si>
    <t>proposée par le Maître d'Oeuvre.</t>
  </si>
  <si>
    <r>
      <t xml:space="preserve">Pour autant, la pose de volets roulants reste une </t>
    </r>
    <r>
      <rPr>
        <b/>
        <sz val="11"/>
        <color rgb="FFFF0000"/>
        <rFont val="Tahoma"/>
        <family val="2"/>
      </rPr>
      <t>option</t>
    </r>
    <r>
      <rPr>
        <sz val="11"/>
        <color theme="1"/>
        <rFont val="Tahoma"/>
        <family val="2"/>
      </rPr>
      <t xml:space="preserve"> laissée à l'appréciation de chaque copropriétaire puisque le choix d'installer ou de ne  </t>
    </r>
  </si>
  <si>
    <t>pas installer ces occultants n'aura pas d'impact significatif sur l'aspect visuel des façades.</t>
  </si>
  <si>
    <t>Obligations et options individuelles</t>
  </si>
  <si>
    <r>
      <t xml:space="preserve">Obligations </t>
    </r>
    <r>
      <rPr>
        <b/>
        <sz val="11"/>
        <color rgb="FFFF0000"/>
        <rFont val="Tahoma"/>
        <family val="2"/>
      </rPr>
      <t>(Cf préambule - Scénario 1 - Ravalement simple)</t>
    </r>
  </si>
  <si>
    <t>Lot 1 - F &amp; P de volets Coulissants à l'identique de ceux d'origine</t>
  </si>
  <si>
    <t>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</si>
</sst>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u/>
      <sz val="9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5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8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1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164" fontId="14" fillId="12" borderId="2" xfId="1" applyNumberFormat="1" applyFont="1" applyFill="1" applyBorder="1" applyAlignment="1">
      <alignment horizontal="right" vertical="center" wrapText="1"/>
    </xf>
    <xf numFmtId="164" fontId="24" fillId="0" borderId="0" xfId="0" applyNumberFormat="1" applyFont="1" applyAlignment="1">
      <alignment vertical="center"/>
    </xf>
    <xf numFmtId="164" fontId="13" fillId="12" borderId="1" xfId="1" applyNumberFormat="1" applyFont="1" applyFill="1" applyBorder="1" applyAlignment="1">
      <alignment horizontal="right" vertical="center" wrapText="1"/>
    </xf>
    <xf numFmtId="164" fontId="13" fillId="12" borderId="2" xfId="1" applyNumberFormat="1" applyFont="1" applyFill="1" applyBorder="1" applyAlignment="1">
      <alignment horizontal="right" vertical="center" wrapText="1"/>
    </xf>
    <xf numFmtId="164" fontId="15" fillId="12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0" fontId="25" fillId="0" borderId="0" xfId="0" applyFont="1" applyAlignment="1">
      <alignment vertical="center"/>
    </xf>
    <xf numFmtId="164" fontId="15" fillId="13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164" fontId="3" fillId="5" borderId="7" xfId="1" applyNumberFormat="1" applyFont="1" applyFill="1" applyBorder="1" applyAlignment="1">
      <alignment horizontal="right" vertical="center" wrapText="1"/>
    </xf>
    <xf numFmtId="164" fontId="3" fillId="5" borderId="3" xfId="1" applyNumberFormat="1" applyFont="1" applyFill="1" applyBorder="1" applyAlignment="1">
      <alignment horizontal="right" vertical="center" wrapText="1"/>
    </xf>
    <xf numFmtId="164" fontId="3" fillId="5" borderId="1" xfId="1" applyNumberFormat="1" applyFont="1" applyFill="1" applyBorder="1" applyAlignment="1">
      <alignment horizontal="right" vertical="center" wrapText="1"/>
    </xf>
    <xf numFmtId="164" fontId="13" fillId="5" borderId="1" xfId="1" applyNumberFormat="1" applyFont="1" applyFill="1" applyBorder="1" applyAlignment="1">
      <alignment horizontal="right" vertical="center" wrapText="1"/>
    </xf>
    <xf numFmtId="1" fontId="3" fillId="5" borderId="0" xfId="1" applyNumberFormat="1" applyFont="1" applyFill="1" applyAlignment="1" applyProtection="1">
      <alignment horizontal="center" vertical="center" wrapText="1"/>
      <protection locked="0"/>
    </xf>
    <xf numFmtId="1" fontId="3" fillId="5" borderId="13" xfId="1" applyNumberFormat="1" applyFont="1" applyFill="1" applyBorder="1" applyAlignment="1" applyProtection="1">
      <alignment horizontal="center" vertical="center" wrapText="1"/>
      <protection locked="0"/>
    </xf>
    <xf numFmtId="0" fontId="23" fillId="11" borderId="7" xfId="0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4" fontId="3" fillId="5" borderId="2" xfId="1" applyNumberFormat="1" applyFont="1" applyFill="1" applyBorder="1" applyAlignment="1">
      <alignment horizontal="right" vertical="center" wrapText="1"/>
    </xf>
    <xf numFmtId="164" fontId="13" fillId="5" borderId="2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7232E7B3-C232-2F1E-B331-7EC562C0FE3B}"/>
            </a:ext>
          </a:extLst>
        </xdr:cNvPr>
        <xdr:cNvCxnSpPr>
          <a:cxnSpLocks/>
        </xdr:cNvCxnSpPr>
      </xdr:nvCxnSpPr>
      <xdr:spPr>
        <a:xfrm flipV="1">
          <a:off x="3733800" y="446722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5" name="Connecteur : en angle 4">
          <a:extLst>
            <a:ext uri="{FF2B5EF4-FFF2-40B4-BE49-F238E27FC236}">
              <a16:creationId xmlns:a16="http://schemas.microsoft.com/office/drawing/2014/main" id="{07A25F71-B804-4CA8-A255-4FCD940450C3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5CD5E540-FD60-4DA9-8CC6-5FE4683BD77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FBCDB4AA-47F7-4C77-9DE2-C547AA09F3CA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BE1826A-7561-4266-AE87-FA56F61E234A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5419D147-5482-4BB9-A985-DA29BD4118C9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6BB78E5C-3750-42DF-B2FF-17A6F90BDD5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42E33746-EB9D-447E-A421-C05BB9D31571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3A9E5D90-32DE-4580-96C4-5CD3D99F77A1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97CD5B6B-D6AF-48E7-A6DC-AB4A7DDA3F34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6028-0737-4550-9666-3594EDD97F70}">
  <sheetPr>
    <pageSetUpPr fitToPage="1"/>
  </sheetPr>
  <dimension ref="B1:F84"/>
  <sheetViews>
    <sheetView showGridLines="0" tabSelected="1" workbookViewId="0">
      <selection activeCell="B1" sqref="B1"/>
    </sheetView>
  </sheetViews>
  <sheetFormatPr baseColWidth="10" defaultRowHeight="14.25" x14ac:dyDescent="0.25"/>
  <cols>
    <col min="1" max="1" width="2.7109375" style="30" customWidth="1"/>
    <col min="2" max="16384" width="11.42578125" style="30"/>
  </cols>
  <sheetData>
    <row r="1" spans="2:4" ht="24.95" customHeight="1" x14ac:dyDescent="0.25"/>
    <row r="2" spans="2:4" s="49" customFormat="1" ht="20.100000000000001" customHeight="1" x14ac:dyDescent="0.25">
      <c r="B2" s="47" t="s">
        <v>79</v>
      </c>
      <c r="C2" s="48"/>
      <c r="D2" s="50"/>
    </row>
    <row r="3" spans="2:4" ht="8.1" customHeight="1" x14ac:dyDescent="0.25"/>
    <row r="4" spans="2:4" x14ac:dyDescent="0.25">
      <c r="B4" s="30" t="s">
        <v>51</v>
      </c>
    </row>
    <row r="5" spans="2:4" x14ac:dyDescent="0.25">
      <c r="B5" s="30" t="s">
        <v>52</v>
      </c>
    </row>
    <row r="6" spans="2:4" ht="8.1" customHeight="1" x14ac:dyDescent="0.25"/>
    <row r="7" spans="2:4" x14ac:dyDescent="0.25">
      <c r="B7" s="30" t="s">
        <v>54</v>
      </c>
    </row>
    <row r="8" spans="2:4" x14ac:dyDescent="0.25">
      <c r="B8" s="30" t="s">
        <v>53</v>
      </c>
    </row>
    <row r="9" spans="2:4" ht="8.1" customHeight="1" x14ac:dyDescent="0.25"/>
    <row r="10" spans="2:4" x14ac:dyDescent="0.25">
      <c r="B10" s="30" t="s">
        <v>95</v>
      </c>
    </row>
    <row r="11" spans="2:4" x14ac:dyDescent="0.25">
      <c r="B11" s="30" t="s">
        <v>96</v>
      </c>
    </row>
    <row r="12" spans="2:4" x14ac:dyDescent="0.25">
      <c r="B12" s="30" t="s">
        <v>97</v>
      </c>
    </row>
    <row r="13" spans="2:4" ht="8.1" customHeight="1" x14ac:dyDescent="0.25"/>
    <row r="14" spans="2:4" x14ac:dyDescent="0.25">
      <c r="B14" s="30" t="s">
        <v>93</v>
      </c>
    </row>
    <row r="15" spans="2:4" x14ac:dyDescent="0.25">
      <c r="B15" s="30" t="s">
        <v>98</v>
      </c>
    </row>
    <row r="16" spans="2:4" x14ac:dyDescent="0.25">
      <c r="B16" s="30" t="s">
        <v>94</v>
      </c>
    </row>
    <row r="17" spans="2:5" ht="8.1" customHeight="1" x14ac:dyDescent="0.25"/>
    <row r="18" spans="2:5" x14ac:dyDescent="0.25">
      <c r="B18" s="30" t="s">
        <v>99</v>
      </c>
    </row>
    <row r="19" spans="2:5" x14ac:dyDescent="0.25">
      <c r="B19" s="30" t="s">
        <v>92</v>
      </c>
    </row>
    <row r="20" spans="2:5" ht="20.100000000000001" customHeight="1" x14ac:dyDescent="0.25"/>
    <row r="21" spans="2:5" ht="20.100000000000001" customHeight="1" x14ac:dyDescent="0.25">
      <c r="B21" s="47" t="s">
        <v>80</v>
      </c>
      <c r="C21" s="44"/>
      <c r="D21" s="44"/>
      <c r="E21" s="45"/>
    </row>
    <row r="22" spans="2:5" ht="8.1" customHeight="1" x14ac:dyDescent="0.25"/>
    <row r="23" spans="2:5" x14ac:dyDescent="0.25">
      <c r="B23" s="30" t="s">
        <v>81</v>
      </c>
    </row>
    <row r="24" spans="2:5" x14ac:dyDescent="0.25">
      <c r="B24" s="30" t="s">
        <v>82</v>
      </c>
    </row>
    <row r="25" spans="2:5" ht="8.1" customHeight="1" x14ac:dyDescent="0.25"/>
    <row r="26" spans="2:5" ht="14.25" customHeight="1" x14ac:dyDescent="0.25">
      <c r="B26" s="46" t="s">
        <v>83</v>
      </c>
      <c r="C26" s="30" t="s">
        <v>85</v>
      </c>
    </row>
    <row r="27" spans="2:5" ht="14.25" customHeight="1" x14ac:dyDescent="0.25">
      <c r="B27" s="46"/>
      <c r="C27" s="30" t="s">
        <v>86</v>
      </c>
    </row>
    <row r="28" spans="2:5" ht="8.1" customHeight="1" x14ac:dyDescent="0.25"/>
    <row r="29" spans="2:5" ht="14.25" customHeight="1" x14ac:dyDescent="0.25">
      <c r="B29" s="46" t="s">
        <v>84</v>
      </c>
      <c r="C29" s="30" t="s">
        <v>112</v>
      </c>
    </row>
    <row r="30" spans="2:5" ht="14.25" customHeight="1" x14ac:dyDescent="0.25">
      <c r="C30" s="30" t="s">
        <v>113</v>
      </c>
    </row>
    <row r="31" spans="2:5" ht="14.25" customHeight="1" x14ac:dyDescent="0.25">
      <c r="C31" s="30" t="s">
        <v>87</v>
      </c>
    </row>
    <row r="32" spans="2:5" ht="14.25" customHeight="1" x14ac:dyDescent="0.25">
      <c r="C32" s="30" t="s">
        <v>88</v>
      </c>
    </row>
    <row r="33" spans="2:3" ht="8.1" customHeight="1" x14ac:dyDescent="0.25"/>
    <row r="34" spans="2:3" x14ac:dyDescent="0.25">
      <c r="B34" s="51" t="s">
        <v>55</v>
      </c>
    </row>
    <row r="35" spans="2:3" x14ac:dyDescent="0.25">
      <c r="C35" s="30" t="s">
        <v>100</v>
      </c>
    </row>
    <row r="36" spans="2:3" x14ac:dyDescent="0.25">
      <c r="C36" s="30" t="s">
        <v>101</v>
      </c>
    </row>
    <row r="37" spans="2:3" x14ac:dyDescent="0.25">
      <c r="C37" s="30" t="s">
        <v>102</v>
      </c>
    </row>
    <row r="38" spans="2:3" x14ac:dyDescent="0.25">
      <c r="C38" s="95" t="s">
        <v>114</v>
      </c>
    </row>
    <row r="39" spans="2:3" x14ac:dyDescent="0.25">
      <c r="C39" s="95" t="s">
        <v>115</v>
      </c>
    </row>
    <row r="40" spans="2:3" x14ac:dyDescent="0.25">
      <c r="C40" s="96" t="s">
        <v>116</v>
      </c>
    </row>
    <row r="41" spans="2:3" ht="8.1" customHeight="1" x14ac:dyDescent="0.25"/>
    <row r="42" spans="2:3" x14ac:dyDescent="0.25">
      <c r="B42" s="51" t="s">
        <v>56</v>
      </c>
    </row>
    <row r="43" spans="2:3" x14ac:dyDescent="0.25">
      <c r="C43" s="30" t="s">
        <v>57</v>
      </c>
    </row>
    <row r="44" spans="2:3" x14ac:dyDescent="0.25">
      <c r="C44" s="30" t="s">
        <v>104</v>
      </c>
    </row>
    <row r="45" spans="2:3" ht="8.1" customHeight="1" x14ac:dyDescent="0.25"/>
    <row r="46" spans="2:3" x14ac:dyDescent="0.25">
      <c r="B46" s="51" t="s">
        <v>58</v>
      </c>
    </row>
    <row r="47" spans="2:3" x14ac:dyDescent="0.25">
      <c r="C47" s="30" t="s">
        <v>59</v>
      </c>
    </row>
    <row r="48" spans="2:3" x14ac:dyDescent="0.25">
      <c r="C48" s="30" t="s">
        <v>103</v>
      </c>
    </row>
    <row r="49" spans="2:3" ht="8.1" customHeight="1" x14ac:dyDescent="0.25"/>
    <row r="50" spans="2:3" x14ac:dyDescent="0.25">
      <c r="B50" s="51" t="s">
        <v>60</v>
      </c>
    </row>
    <row r="51" spans="2:3" x14ac:dyDescent="0.25">
      <c r="C51" s="30" t="s">
        <v>61</v>
      </c>
    </row>
    <row r="52" spans="2:3" ht="8.1" customHeight="1" x14ac:dyDescent="0.25"/>
    <row r="53" spans="2:3" x14ac:dyDescent="0.25">
      <c r="B53" s="30" t="s">
        <v>117</v>
      </c>
    </row>
    <row r="54" spans="2:3" x14ac:dyDescent="0.25">
      <c r="B54" s="30" t="s">
        <v>118</v>
      </c>
    </row>
    <row r="55" spans="2:3" x14ac:dyDescent="0.25">
      <c r="B55" s="30" t="s">
        <v>119</v>
      </c>
    </row>
    <row r="56" spans="2:3" x14ac:dyDescent="0.25">
      <c r="B56" s="30" t="s">
        <v>120</v>
      </c>
    </row>
    <row r="57" spans="2:3" x14ac:dyDescent="0.25">
      <c r="B57" s="30" t="s">
        <v>121</v>
      </c>
    </row>
    <row r="58" spans="2:3" x14ac:dyDescent="0.25">
      <c r="B58" s="30" t="s">
        <v>122</v>
      </c>
    </row>
    <row r="59" spans="2:3" x14ac:dyDescent="0.25">
      <c r="B59" s="30" t="s">
        <v>123</v>
      </c>
    </row>
    <row r="60" spans="2:3" ht="8.1" customHeight="1" x14ac:dyDescent="0.25"/>
    <row r="61" spans="2:3" x14ac:dyDescent="0.25">
      <c r="B61" s="53" t="s">
        <v>90</v>
      </c>
    </row>
    <row r="62" spans="2:3" ht="8.1" customHeight="1" x14ac:dyDescent="0.25"/>
    <row r="63" spans="2:3" x14ac:dyDescent="0.25">
      <c r="C63" s="41" t="s">
        <v>64</v>
      </c>
    </row>
    <row r="64" spans="2:3" x14ac:dyDescent="0.25">
      <c r="C64" s="41" t="s">
        <v>65</v>
      </c>
    </row>
    <row r="65" spans="2:3" ht="8.1" customHeight="1" x14ac:dyDescent="0.25"/>
    <row r="66" spans="2:3" x14ac:dyDescent="0.25">
      <c r="C66" s="41" t="s">
        <v>62</v>
      </c>
    </row>
    <row r="67" spans="2:3" x14ac:dyDescent="0.25">
      <c r="C67" s="30" t="s">
        <v>63</v>
      </c>
    </row>
    <row r="68" spans="2:3" ht="8.1" customHeight="1" x14ac:dyDescent="0.25"/>
    <row r="69" spans="2:3" x14ac:dyDescent="0.25">
      <c r="C69" s="41" t="s">
        <v>66</v>
      </c>
    </row>
    <row r="70" spans="2:3" ht="8.1" customHeight="1" x14ac:dyDescent="0.25"/>
    <row r="71" spans="2:3" x14ac:dyDescent="0.25">
      <c r="B71" s="53" t="s">
        <v>91</v>
      </c>
    </row>
    <row r="72" spans="2:3" ht="8.1" customHeight="1" x14ac:dyDescent="0.25"/>
    <row r="73" spans="2:3" x14ac:dyDescent="0.25">
      <c r="C73" s="41" t="s">
        <v>67</v>
      </c>
    </row>
    <row r="74" spans="2:3" x14ac:dyDescent="0.25">
      <c r="C74" s="41" t="s">
        <v>68</v>
      </c>
    </row>
    <row r="75" spans="2:3" ht="8.1" customHeight="1" x14ac:dyDescent="0.25"/>
    <row r="76" spans="2:3" x14ac:dyDescent="0.25">
      <c r="C76" s="41" t="s">
        <v>69</v>
      </c>
    </row>
    <row r="77" spans="2:3" ht="8.1" customHeight="1" x14ac:dyDescent="0.25"/>
    <row r="78" spans="2:3" x14ac:dyDescent="0.25">
      <c r="C78" s="41" t="s">
        <v>70</v>
      </c>
    </row>
    <row r="79" spans="2:3" x14ac:dyDescent="0.25">
      <c r="C79" s="30" t="s">
        <v>71</v>
      </c>
    </row>
    <row r="80" spans="2:3" x14ac:dyDescent="0.25">
      <c r="C80" s="30" t="s">
        <v>72</v>
      </c>
    </row>
    <row r="81" spans="2:6" ht="8.1" customHeight="1" thickBot="1" x14ac:dyDescent="0.3"/>
    <row r="82" spans="2:6" ht="15.75" thickTop="1" thickBot="1" x14ac:dyDescent="0.3">
      <c r="C82" s="41" t="s">
        <v>73</v>
      </c>
      <c r="E82" s="42"/>
      <c r="F82" s="43" t="s">
        <v>74</v>
      </c>
    </row>
    <row r="83" spans="2:6" ht="15" thickTop="1" x14ac:dyDescent="0.25">
      <c r="C83" s="30" t="s">
        <v>75</v>
      </c>
    </row>
    <row r="84" spans="2:6" ht="69" customHeight="1" x14ac:dyDescent="0.25">
      <c r="B84" s="52" t="s">
        <v>89</v>
      </c>
    </row>
  </sheetData>
  <sheetProtection algorithmName="SHA-512" hashValue="kZlkw37I45TWjyX5JNY7m6NMqAKRWsr9MWWo/XZtfgSlTS/8zhy4nbzhbRIr8ehKxpXZoJFmv2XAYkFt+xhucg==" saltValue="p7g1Bc2DKZt0lkcY1mXgd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D1AB-511F-4758-B35A-46AC910D9CE9}">
  <sheetPr>
    <tabColor rgb="FF00B050"/>
  </sheetPr>
  <dimension ref="B1:O53"/>
  <sheetViews>
    <sheetView showGridLines="0" zoomScaleNormal="100" workbookViewId="0">
      <selection activeCell="B2" sqref="B2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46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10088</v>
      </c>
    </row>
    <row r="4" spans="2:15" ht="18" customHeight="1" thickTop="1" thickBot="1" x14ac:dyDescent="0.3">
      <c r="E4" s="85" t="s">
        <v>48</v>
      </c>
      <c r="F4" s="86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77" t="s">
        <v>107</v>
      </c>
      <c r="K6" s="78"/>
    </row>
    <row r="7" spans="2:15" ht="27.95" customHeight="1" x14ac:dyDescent="0.25">
      <c r="B7" s="24" t="s">
        <v>20</v>
      </c>
      <c r="C7" s="82" t="s">
        <v>17</v>
      </c>
      <c r="D7" s="83"/>
      <c r="E7" s="83"/>
      <c r="F7" s="84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79" t="s">
        <v>3</v>
      </c>
      <c r="D8" s="80"/>
      <c r="E8" s="80"/>
      <c r="F8" s="81"/>
      <c r="G8" s="6">
        <v>1299503.3500000001</v>
      </c>
      <c r="H8" s="6">
        <v>1429453.69</v>
      </c>
      <c r="J8" s="55">
        <v>0</v>
      </c>
      <c r="K8" s="55">
        <v>0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79" t="s">
        <v>4</v>
      </c>
      <c r="D9" s="80"/>
      <c r="E9" s="80"/>
      <c r="F9" s="81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79" t="s">
        <v>5</v>
      </c>
      <c r="D10" s="80"/>
      <c r="E10" s="80"/>
      <c r="F10" s="81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79" t="s">
        <v>7</v>
      </c>
      <c r="D11" s="80"/>
      <c r="E11" s="80"/>
      <c r="F11" s="81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89" t="s">
        <v>43</v>
      </c>
      <c r="C12" s="90"/>
      <c r="D12" s="90"/>
      <c r="E12" s="90"/>
      <c r="F12" s="91"/>
      <c r="G12" s="15">
        <f>SUM(G8:G11)</f>
        <v>1711725.93</v>
      </c>
      <c r="H12" s="15">
        <f>SUM(H8:H11)</f>
        <v>1871326.09</v>
      </c>
      <c r="J12" s="57">
        <f>SUM(J8:J11)</f>
        <v>257165.3</v>
      </c>
      <c r="K12" s="57">
        <f>SUM(K8:K11)</f>
        <v>271309.38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77" t="s">
        <v>107</v>
      </c>
      <c r="K16" s="78"/>
    </row>
    <row r="17" spans="2:15" ht="27.95" customHeight="1" x14ac:dyDescent="0.25">
      <c r="B17" s="24" t="s">
        <v>24</v>
      </c>
      <c r="C17" s="82" t="s">
        <v>17</v>
      </c>
      <c r="D17" s="83"/>
      <c r="E17" s="83"/>
      <c r="F17" s="84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79" t="s">
        <v>3</v>
      </c>
      <c r="D18" s="80"/>
      <c r="E18" s="80"/>
      <c r="F18" s="81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77" t="s">
        <v>107</v>
      </c>
      <c r="K22" s="78"/>
    </row>
    <row r="23" spans="2:15" ht="27.95" customHeight="1" x14ac:dyDescent="0.25">
      <c r="B23" s="24" t="s">
        <v>25</v>
      </c>
      <c r="C23" s="82" t="s">
        <v>17</v>
      </c>
      <c r="D23" s="83"/>
      <c r="E23" s="83"/>
      <c r="F23" s="84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2" t="s">
        <v>5</v>
      </c>
      <c r="D24" s="93"/>
      <c r="E24" s="93"/>
      <c r="F24" s="94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7" t="s">
        <v>106</v>
      </c>
      <c r="F25" s="88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79" t="s">
        <v>4</v>
      </c>
      <c r="D26" s="80"/>
      <c r="E26" s="80"/>
      <c r="F26" s="80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7" t="s">
        <v>109</v>
      </c>
      <c r="K29" s="78"/>
    </row>
    <row r="30" spans="2:15" ht="27.95" customHeight="1" x14ac:dyDescent="0.25">
      <c r="B30" s="24" t="s">
        <v>40</v>
      </c>
      <c r="C30" s="82" t="s">
        <v>34</v>
      </c>
      <c r="D30" s="83"/>
      <c r="E30" s="84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79" t="s">
        <v>9</v>
      </c>
      <c r="D31" s="80"/>
      <c r="E31" s="81"/>
      <c r="F31" s="14">
        <v>2.2499999999999999E-2</v>
      </c>
      <c r="G31" s="16">
        <f>SUM(G12,G18,G25,G26)*F31</f>
        <v>38513.833424999997</v>
      </c>
      <c r="H31" s="16">
        <f>G31*1.2</f>
        <v>46216.600109999992</v>
      </c>
      <c r="J31" s="55">
        <f>SUM(J12,J18,J25,J26)*F31</f>
        <v>5786.2192499999992</v>
      </c>
      <c r="K31" s="55">
        <f>J31*1.2</f>
        <v>6943.463099999999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79" t="s">
        <v>11</v>
      </c>
      <c r="D32" s="80"/>
      <c r="E32" s="81"/>
      <c r="F32" s="14">
        <v>7.4999999999999997E-2</v>
      </c>
      <c r="G32" s="17"/>
      <c r="H32" s="16">
        <f>SUM(H12,H18,H25,H26)*$F$32</f>
        <v>140349.45675000001</v>
      </c>
      <c r="J32" s="17"/>
      <c r="K32" s="56">
        <f>SUM(K12,K18,K25,K26)*$F$32</f>
        <v>20348.2035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79" t="s">
        <v>13</v>
      </c>
      <c r="D33" s="80"/>
      <c r="E33" s="81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79" t="s">
        <v>13</v>
      </c>
      <c r="D34" s="80"/>
      <c r="E34" s="81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79" t="s">
        <v>44</v>
      </c>
      <c r="D35" s="80"/>
      <c r="E35" s="81"/>
      <c r="F35" s="14">
        <v>1.8599999999999998E-2</v>
      </c>
      <c r="G35" s="17"/>
      <c r="H35" s="16">
        <f>SUM(H12,H18,H25,H26)*$F$35</f>
        <v>34806.665273999999</v>
      </c>
      <c r="J35" s="17"/>
      <c r="K35" s="56">
        <f>SUM(K12,K18,K25,K26)*$F$35</f>
        <v>5046.3544679999995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7" t="s">
        <v>107</v>
      </c>
      <c r="K39" s="78"/>
    </row>
    <row r="40" spans="2:15" ht="27.95" customHeight="1" x14ac:dyDescent="0.25">
      <c r="B40" s="24" t="s">
        <v>124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Bot="1" x14ac:dyDescent="0.3">
      <c r="B41" s="97" t="s">
        <v>125</v>
      </c>
      <c r="C41" s="69"/>
      <c r="D41" s="70"/>
      <c r="E41" s="71"/>
      <c r="F41" s="76"/>
      <c r="G41" s="72"/>
      <c r="H41" s="73"/>
      <c r="J41" s="98"/>
      <c r="K41" s="98"/>
      <c r="M41" s="28"/>
      <c r="O41" s="99"/>
    </row>
    <row r="42" spans="2:15" ht="18" customHeight="1" thickTop="1" thickBot="1" x14ac:dyDescent="0.3">
      <c r="B42" s="1" t="s">
        <v>126</v>
      </c>
      <c r="C42" s="3" t="s">
        <v>3</v>
      </c>
      <c r="E42" s="36">
        <v>2895</v>
      </c>
      <c r="F42" s="38"/>
      <c r="G42" s="7">
        <f>E42*F42</f>
        <v>0</v>
      </c>
      <c r="H42" s="8">
        <f>G42*1.1</f>
        <v>0</v>
      </c>
      <c r="J42" s="55">
        <v>0</v>
      </c>
      <c r="K42" s="55">
        <v>0</v>
      </c>
      <c r="M42" s="15">
        <f>H42</f>
        <v>0</v>
      </c>
      <c r="O42" s="63">
        <f>K42</f>
        <v>0</v>
      </c>
    </row>
    <row r="43" spans="2:15" ht="18" customHeight="1" thickTop="1" x14ac:dyDescent="0.25">
      <c r="B43" s="68"/>
      <c r="C43" s="69"/>
      <c r="D43" s="70"/>
      <c r="E43" s="71"/>
      <c r="F43" s="75"/>
      <c r="G43" s="72"/>
      <c r="H43" s="73"/>
      <c r="J43" s="73"/>
      <c r="K43" s="73"/>
      <c r="M43" s="28"/>
      <c r="O43" s="74"/>
    </row>
    <row r="44" spans="2:15" ht="18" customHeight="1" thickBot="1" x14ac:dyDescent="0.3">
      <c r="B44" s="97" t="s">
        <v>127</v>
      </c>
      <c r="C44" s="69"/>
      <c r="D44" s="70"/>
      <c r="E44" s="71"/>
      <c r="F44" s="76"/>
      <c r="G44" s="72"/>
      <c r="H44" s="73"/>
      <c r="J44" s="73"/>
      <c r="K44" s="73"/>
      <c r="M44" s="28"/>
      <c r="O44" s="74"/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ref="G45:G46" si="4">E45*F45</f>
        <v>0</v>
      </c>
      <c r="H45" s="8">
        <f t="shared" ref="H45:H46" si="5">G45*1.1</f>
        <v>0</v>
      </c>
      <c r="J45" s="56">
        <v>0</v>
      </c>
      <c r="K45" s="56">
        <v>0</v>
      </c>
      <c r="M45" s="15">
        <f t="shared" ref="M45:M46" si="6">H45</f>
        <v>0</v>
      </c>
      <c r="O45" s="62">
        <f t="shared" ref="O45" si="7">K45</f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0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xLemYoukQ9laru41P742iPpF7RdDVF1547LwHG//ZwgTv8Ns4anMNXCqAGlgyOKNiLCa96qYsJD6jpVrxim46w==" saltValue="4maxC5RuQx6mxrOZjmWi8g==" spinCount="100000" sheet="1" objects="1" scenarios="1"/>
  <mergeCells count="24">
    <mergeCell ref="E4:F4"/>
    <mergeCell ref="E25:F25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4:E34"/>
    <mergeCell ref="C35:E35"/>
    <mergeCell ref="C26:F26"/>
    <mergeCell ref="C30:E30"/>
    <mergeCell ref="C31:E31"/>
    <mergeCell ref="C32:E32"/>
    <mergeCell ref="C33:E33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53"/>
  <sheetViews>
    <sheetView showGridLines="0" zoomScaleNormal="100" workbookViewId="0">
      <selection activeCell="E47" sqref="E4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49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10088</v>
      </c>
    </row>
    <row r="4" spans="2:15" ht="18" customHeight="1" thickTop="1" thickBot="1" x14ac:dyDescent="0.3">
      <c r="E4" s="85" t="s">
        <v>48</v>
      </c>
      <c r="F4" s="86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77" t="s">
        <v>107</v>
      </c>
      <c r="K6" s="78"/>
    </row>
    <row r="7" spans="2:15" ht="27.95" customHeight="1" x14ac:dyDescent="0.25">
      <c r="B7" s="24" t="s">
        <v>20</v>
      </c>
      <c r="C7" s="82" t="s">
        <v>17</v>
      </c>
      <c r="D7" s="83"/>
      <c r="E7" s="83"/>
      <c r="F7" s="84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79" t="s">
        <v>3</v>
      </c>
      <c r="D8" s="80"/>
      <c r="E8" s="80"/>
      <c r="F8" s="81"/>
      <c r="G8" s="6">
        <v>1666050.85</v>
      </c>
      <c r="H8" s="6">
        <v>1781287.4</v>
      </c>
      <c r="J8" s="55">
        <f>253350+888173</f>
        <v>1141523</v>
      </c>
      <c r="K8" s="55">
        <f>267284.25+937022.52</f>
        <v>1204306.77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79" t="s">
        <v>4</v>
      </c>
      <c r="D9" s="80"/>
      <c r="E9" s="80"/>
      <c r="F9" s="81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79" t="s">
        <v>5</v>
      </c>
      <c r="D10" s="80"/>
      <c r="E10" s="80"/>
      <c r="F10" s="81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79" t="s">
        <v>7</v>
      </c>
      <c r="D11" s="80"/>
      <c r="E11" s="80"/>
      <c r="F11" s="81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89" t="s">
        <v>43</v>
      </c>
      <c r="C12" s="90"/>
      <c r="D12" s="90"/>
      <c r="E12" s="90"/>
      <c r="F12" s="91"/>
      <c r="G12" s="15">
        <f>SUM(G8:G11)</f>
        <v>2078273.43</v>
      </c>
      <c r="H12" s="15">
        <f>SUM(H8:H11)</f>
        <v>2223159.7999999998</v>
      </c>
      <c r="J12" s="57">
        <f>SUM(J8:J11)</f>
        <v>1398688.2999999998</v>
      </c>
      <c r="K12" s="57">
        <f>SUM(K8:K11)</f>
        <v>1475616.1500000001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77" t="s">
        <v>107</v>
      </c>
      <c r="K16" s="78"/>
    </row>
    <row r="17" spans="2:15" ht="27.95" customHeight="1" x14ac:dyDescent="0.25">
      <c r="B17" s="24" t="s">
        <v>24</v>
      </c>
      <c r="C17" s="82" t="s">
        <v>17</v>
      </c>
      <c r="D17" s="83"/>
      <c r="E17" s="83"/>
      <c r="F17" s="84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79" t="s">
        <v>3</v>
      </c>
      <c r="D18" s="80"/>
      <c r="E18" s="80"/>
      <c r="F18" s="81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77" t="s">
        <v>107</v>
      </c>
      <c r="K22" s="78"/>
    </row>
    <row r="23" spans="2:15" ht="27.95" customHeight="1" x14ac:dyDescent="0.25">
      <c r="B23" s="24" t="s">
        <v>25</v>
      </c>
      <c r="C23" s="82" t="s">
        <v>17</v>
      </c>
      <c r="D23" s="83"/>
      <c r="E23" s="83"/>
      <c r="F23" s="84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2" t="s">
        <v>5</v>
      </c>
      <c r="D24" s="93"/>
      <c r="E24" s="93"/>
      <c r="F24" s="94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7" t="s">
        <v>106</v>
      </c>
      <c r="F25" s="88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79" t="s">
        <v>4</v>
      </c>
      <c r="D26" s="80"/>
      <c r="E26" s="80"/>
      <c r="F26" s="80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7" t="s">
        <v>109</v>
      </c>
      <c r="K29" s="78"/>
    </row>
    <row r="30" spans="2:15" ht="27.95" customHeight="1" x14ac:dyDescent="0.25">
      <c r="B30" s="24" t="s">
        <v>40</v>
      </c>
      <c r="C30" s="82" t="s">
        <v>34</v>
      </c>
      <c r="D30" s="83"/>
      <c r="E30" s="84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79" t="s">
        <v>9</v>
      </c>
      <c r="D31" s="80"/>
      <c r="E31" s="81"/>
      <c r="F31" s="14">
        <v>2.2499999999999999E-2</v>
      </c>
      <c r="G31" s="16">
        <f>SUM(G12,G18,G25,G26)*F31</f>
        <v>46761.152174999996</v>
      </c>
      <c r="H31" s="16">
        <f>G31*1.2</f>
        <v>56113.382609999993</v>
      </c>
      <c r="J31" s="55">
        <f>SUM(J12,J18,J25,J26)*F31</f>
        <v>31470.486749999996</v>
      </c>
      <c r="K31" s="55">
        <f>J31*1.2</f>
        <v>37764.584099999993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79" t="s">
        <v>11</v>
      </c>
      <c r="D32" s="80"/>
      <c r="E32" s="81"/>
      <c r="F32" s="14">
        <v>7.4999999999999997E-2</v>
      </c>
      <c r="G32" s="17"/>
      <c r="H32" s="16">
        <f>SUM(H12,H18,H25,H26)*$F$32</f>
        <v>166736.98499999999</v>
      </c>
      <c r="J32" s="17"/>
      <c r="K32" s="56">
        <f>SUM(K12,K18,K25,K26)*$F$32</f>
        <v>110671.21125000001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79" t="s">
        <v>13</v>
      </c>
      <c r="D33" s="80"/>
      <c r="E33" s="81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79" t="s">
        <v>13</v>
      </c>
      <c r="D34" s="80"/>
      <c r="E34" s="81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79" t="s">
        <v>44</v>
      </c>
      <c r="D35" s="80"/>
      <c r="E35" s="81"/>
      <c r="F35" s="14">
        <v>1.8599999999999998E-2</v>
      </c>
      <c r="G35" s="17"/>
      <c r="H35" s="16">
        <f>SUM(H12,H18,H25,H26)*$F$35</f>
        <v>41350.77227999999</v>
      </c>
      <c r="J35" s="17"/>
      <c r="K35" s="56">
        <f>SUM(K12,K18,K25,K26)*$F$35</f>
        <v>27446.46039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7" t="s">
        <v>107</v>
      </c>
      <c r="K39" s="78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xHnF2Mg5MPhdl6MVony+ndQtgcxYIVANBmjpVGFAI+YGrMKheRv11NhoXEAp9k2xCavxuChdwhkxeAWbRNBvnA==" saltValue="18kt1ERYMblGAQGY57QN1w==" spinCount="100000" sheet="1" objects="1" scenarios="1"/>
  <mergeCells count="24"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D2AB-D103-4642-8635-3DC75C7D2D95}">
  <sheetPr>
    <tabColor rgb="FF00B050"/>
  </sheetPr>
  <dimension ref="B1:O53"/>
  <sheetViews>
    <sheetView showGridLines="0" zoomScaleNormal="100" workbookViewId="0">
      <selection activeCell="E47" sqref="E4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50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10088</v>
      </c>
    </row>
    <row r="4" spans="2:15" ht="18" customHeight="1" thickTop="1" thickBot="1" x14ac:dyDescent="0.3">
      <c r="E4" s="85" t="s">
        <v>48</v>
      </c>
      <c r="F4" s="86"/>
      <c r="G4" s="33"/>
      <c r="K4" s="65"/>
    </row>
    <row r="5" spans="2:15" ht="20.100000000000001" customHeight="1" thickTop="1" x14ac:dyDescent="0.25">
      <c r="B5" s="23" t="s">
        <v>22</v>
      </c>
    </row>
    <row r="6" spans="2:15" x14ac:dyDescent="0.25">
      <c r="J6" s="77" t="s">
        <v>107</v>
      </c>
      <c r="K6" s="78"/>
    </row>
    <row r="7" spans="2:15" ht="27.95" customHeight="1" x14ac:dyDescent="0.25">
      <c r="B7" s="24" t="s">
        <v>20</v>
      </c>
      <c r="C7" s="82" t="s">
        <v>17</v>
      </c>
      <c r="D7" s="83"/>
      <c r="E7" s="83"/>
      <c r="F7" s="84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79" t="s">
        <v>3</v>
      </c>
      <c r="D8" s="80"/>
      <c r="E8" s="80"/>
      <c r="F8" s="81"/>
      <c r="G8" s="6">
        <v>1819604.35</v>
      </c>
      <c r="H8" s="6">
        <v>1943286.34</v>
      </c>
      <c r="J8" s="55">
        <f>253350+1041726.5</f>
        <v>1295076.5</v>
      </c>
      <c r="K8" s="55">
        <f>267284.25+1099021.46</f>
        <v>1366305.71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79" t="s">
        <v>4</v>
      </c>
      <c r="D9" s="80"/>
      <c r="E9" s="80"/>
      <c r="F9" s="81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79" t="s">
        <v>5</v>
      </c>
      <c r="D10" s="80"/>
      <c r="E10" s="80"/>
      <c r="F10" s="81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79" t="s">
        <v>7</v>
      </c>
      <c r="D11" s="80"/>
      <c r="E11" s="80"/>
      <c r="F11" s="81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89" t="s">
        <v>43</v>
      </c>
      <c r="C12" s="90"/>
      <c r="D12" s="90"/>
      <c r="E12" s="90"/>
      <c r="F12" s="91"/>
      <c r="G12" s="15">
        <f>SUM(G8:G11)</f>
        <v>2231826.9300000002</v>
      </c>
      <c r="H12" s="15">
        <f>SUM(H8:H11)</f>
        <v>2385158.7400000002</v>
      </c>
      <c r="J12" s="57">
        <f>SUM(J8:J11)</f>
        <v>1552241.7999999998</v>
      </c>
      <c r="K12" s="57">
        <f>SUM(K8:K11)</f>
        <v>1637615.09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77" t="s">
        <v>107</v>
      </c>
      <c r="K16" s="78"/>
    </row>
    <row r="17" spans="2:15" ht="27.95" customHeight="1" x14ac:dyDescent="0.25">
      <c r="B17" s="24" t="s">
        <v>24</v>
      </c>
      <c r="C17" s="82" t="s">
        <v>17</v>
      </c>
      <c r="D17" s="83"/>
      <c r="E17" s="83"/>
      <c r="F17" s="84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79" t="s">
        <v>3</v>
      </c>
      <c r="D18" s="80"/>
      <c r="E18" s="80"/>
      <c r="F18" s="81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77" t="s">
        <v>107</v>
      </c>
      <c r="K22" s="78"/>
    </row>
    <row r="23" spans="2:15" ht="27.95" customHeight="1" x14ac:dyDescent="0.25">
      <c r="B23" s="24" t="s">
        <v>25</v>
      </c>
      <c r="C23" s="82" t="s">
        <v>17</v>
      </c>
      <c r="D23" s="83"/>
      <c r="E23" s="83"/>
      <c r="F23" s="84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2" t="s">
        <v>5</v>
      </c>
      <c r="D24" s="93"/>
      <c r="E24" s="93"/>
      <c r="F24" s="94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7" t="s">
        <v>106</v>
      </c>
      <c r="F25" s="88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79" t="s">
        <v>4</v>
      </c>
      <c r="D26" s="80"/>
      <c r="E26" s="80"/>
      <c r="F26" s="80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7" t="s">
        <v>109</v>
      </c>
      <c r="K29" s="78"/>
    </row>
    <row r="30" spans="2:15" ht="27.95" customHeight="1" x14ac:dyDescent="0.25">
      <c r="B30" s="24" t="s">
        <v>40</v>
      </c>
      <c r="C30" s="82" t="s">
        <v>34</v>
      </c>
      <c r="D30" s="83"/>
      <c r="E30" s="84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79" t="s">
        <v>9</v>
      </c>
      <c r="D31" s="80"/>
      <c r="E31" s="81"/>
      <c r="F31" s="14">
        <v>2.2499999999999999E-2</v>
      </c>
      <c r="G31" s="16">
        <f>SUM(G12,G18,G25,G26)*F31</f>
        <v>50216.105925000003</v>
      </c>
      <c r="H31" s="16">
        <f>G31*1.2</f>
        <v>60259.327109999998</v>
      </c>
      <c r="J31" s="55">
        <f>SUM(J12,J18,J25,J26)*F31</f>
        <v>34925.440499999997</v>
      </c>
      <c r="K31" s="55">
        <f>J31*1.2</f>
        <v>41910.528599999998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79" t="s">
        <v>11</v>
      </c>
      <c r="D32" s="80"/>
      <c r="E32" s="81"/>
      <c r="F32" s="14">
        <v>7.4999999999999997E-2</v>
      </c>
      <c r="G32" s="17"/>
      <c r="H32" s="16">
        <f>SUM(H12,H18,H25,H26)*$F$32</f>
        <v>178886.90550000002</v>
      </c>
      <c r="J32" s="17"/>
      <c r="K32" s="56">
        <f>SUM(K12,K18,K25,K26)*$F$32</f>
        <v>122821.13175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79" t="s">
        <v>13</v>
      </c>
      <c r="D33" s="80"/>
      <c r="E33" s="81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79" t="s">
        <v>13</v>
      </c>
      <c r="D34" s="80"/>
      <c r="E34" s="81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79" t="s">
        <v>44</v>
      </c>
      <c r="D35" s="80"/>
      <c r="E35" s="81"/>
      <c r="F35" s="14">
        <v>1.8599999999999998E-2</v>
      </c>
      <c r="G35" s="17"/>
      <c r="H35" s="16">
        <f>SUM(H12,H18,H25,H26)*$F$35</f>
        <v>44363.952563999999</v>
      </c>
      <c r="J35" s="17"/>
      <c r="K35" s="56">
        <f>SUM(K12,K18,K25,K26)*$F$35</f>
        <v>30459.640673999998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7" t="s">
        <v>107</v>
      </c>
      <c r="K39" s="78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L0eg6mXAsXjJYcsjX/e21y/uQOS3h/dnDlAbIkQjKhRagN1n89O07DdtY0iqAvnfVdlsV8hB3fMr2Q2yADJimg==" saltValue="Yz+nux0I1f/27GhnVIBVrA==" spinCount="100000" sheet="1" objects="1" scenarios="1"/>
  <mergeCells count="24"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7266-E1EC-475A-AF77-DF7073B3BF81}">
  <sheetPr>
    <tabColor rgb="FF00B050"/>
  </sheetPr>
  <dimension ref="B1:O53"/>
  <sheetViews>
    <sheetView showGridLines="0" zoomScaleNormal="100" workbookViewId="0">
      <selection activeCell="E47" sqref="E4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47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10088</v>
      </c>
    </row>
    <row r="4" spans="2:15" ht="18" customHeight="1" thickTop="1" thickBot="1" x14ac:dyDescent="0.3">
      <c r="E4" s="85" t="s">
        <v>48</v>
      </c>
      <c r="F4" s="86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77" t="s">
        <v>107</v>
      </c>
      <c r="K6" s="78"/>
    </row>
    <row r="7" spans="2:15" ht="27.95" customHeight="1" x14ac:dyDescent="0.25">
      <c r="B7" s="24" t="s">
        <v>20</v>
      </c>
      <c r="C7" s="82" t="s">
        <v>17</v>
      </c>
      <c r="D7" s="83"/>
      <c r="E7" s="83"/>
      <c r="F7" s="84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79" t="s">
        <v>3</v>
      </c>
      <c r="D8" s="80"/>
      <c r="E8" s="80"/>
      <c r="F8" s="81"/>
      <c r="G8" s="6">
        <v>2110722.85</v>
      </c>
      <c r="H8" s="6">
        <v>2250416.36</v>
      </c>
      <c r="J8" s="55">
        <f>253350+1332845</f>
        <v>1586195</v>
      </c>
      <c r="K8" s="55">
        <f>267284.25+1406151.48</f>
        <v>1673435.73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79" t="s">
        <v>4</v>
      </c>
      <c r="D9" s="80"/>
      <c r="E9" s="80"/>
      <c r="F9" s="81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79" t="s">
        <v>5</v>
      </c>
      <c r="D10" s="80"/>
      <c r="E10" s="80"/>
      <c r="F10" s="81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79" t="s">
        <v>7</v>
      </c>
      <c r="D11" s="80"/>
      <c r="E11" s="80"/>
      <c r="F11" s="81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89" t="s">
        <v>43</v>
      </c>
      <c r="C12" s="90"/>
      <c r="D12" s="90"/>
      <c r="E12" s="90"/>
      <c r="F12" s="91"/>
      <c r="G12" s="15">
        <f>SUM(G8:G11)</f>
        <v>2522945.4299999997</v>
      </c>
      <c r="H12" s="15">
        <f>SUM(H8:H11)</f>
        <v>2692288.7600000002</v>
      </c>
      <c r="J12" s="57">
        <f>SUM(J8:J11)</f>
        <v>1843360.2999999998</v>
      </c>
      <c r="K12" s="57">
        <f>SUM(K8:K11)</f>
        <v>1944745.11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77" t="s">
        <v>107</v>
      </c>
      <c r="K16" s="78"/>
    </row>
    <row r="17" spans="2:15" ht="27.95" customHeight="1" x14ac:dyDescent="0.25">
      <c r="B17" s="24" t="s">
        <v>24</v>
      </c>
      <c r="C17" s="82" t="s">
        <v>17</v>
      </c>
      <c r="D17" s="83"/>
      <c r="E17" s="83"/>
      <c r="F17" s="84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79" t="s">
        <v>3</v>
      </c>
      <c r="D18" s="80"/>
      <c r="E18" s="80"/>
      <c r="F18" s="81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77" t="s">
        <v>107</v>
      </c>
      <c r="K22" s="78"/>
    </row>
    <row r="23" spans="2:15" ht="27.95" customHeight="1" x14ac:dyDescent="0.25">
      <c r="B23" s="24" t="s">
        <v>25</v>
      </c>
      <c r="C23" s="82" t="s">
        <v>17</v>
      </c>
      <c r="D23" s="83"/>
      <c r="E23" s="83"/>
      <c r="F23" s="84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2" t="s">
        <v>5</v>
      </c>
      <c r="D24" s="93"/>
      <c r="E24" s="93"/>
      <c r="F24" s="94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7" t="s">
        <v>106</v>
      </c>
      <c r="F25" s="88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79" t="s">
        <v>4</v>
      </c>
      <c r="D26" s="80"/>
      <c r="E26" s="80"/>
      <c r="F26" s="80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7" t="s">
        <v>109</v>
      </c>
      <c r="K29" s="78"/>
    </row>
    <row r="30" spans="2:15" ht="27.95" customHeight="1" x14ac:dyDescent="0.25">
      <c r="B30" s="24" t="s">
        <v>40</v>
      </c>
      <c r="C30" s="82" t="s">
        <v>34</v>
      </c>
      <c r="D30" s="83"/>
      <c r="E30" s="84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79" t="s">
        <v>9</v>
      </c>
      <c r="D31" s="80"/>
      <c r="E31" s="81"/>
      <c r="F31" s="14">
        <v>2.2499999999999999E-2</v>
      </c>
      <c r="G31" s="16">
        <f>SUM(G12,G18,G25,G26)*F31</f>
        <v>56766.272174999991</v>
      </c>
      <c r="H31" s="16">
        <f>G31*1.2</f>
        <v>68119.526609999986</v>
      </c>
      <c r="J31" s="55">
        <f>SUM(J12,J18,J25,J26)*F31</f>
        <v>41475.606749999992</v>
      </c>
      <c r="K31" s="55">
        <f>J31*1.2</f>
        <v>49770.728099999986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79" t="s">
        <v>11</v>
      </c>
      <c r="D32" s="80"/>
      <c r="E32" s="81"/>
      <c r="F32" s="14">
        <v>7.4999999999999997E-2</v>
      </c>
      <c r="G32" s="17"/>
      <c r="H32" s="16">
        <f>SUM(H12,H18,H25,H26)*$F$32</f>
        <v>201921.65700000001</v>
      </c>
      <c r="J32" s="17"/>
      <c r="K32" s="56">
        <f>SUM(K12,K18,K25,K26)*$F$32</f>
        <v>145855.88325000001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79" t="s">
        <v>13</v>
      </c>
      <c r="D33" s="80"/>
      <c r="E33" s="81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79" t="s">
        <v>13</v>
      </c>
      <c r="D34" s="80"/>
      <c r="E34" s="81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79" t="s">
        <v>44</v>
      </c>
      <c r="D35" s="80"/>
      <c r="E35" s="81"/>
      <c r="F35" s="14">
        <v>1.8599999999999998E-2</v>
      </c>
      <c r="G35" s="17"/>
      <c r="H35" s="16">
        <f>SUM(H12,H18,H25,H26)*$F$35</f>
        <v>50076.570936000004</v>
      </c>
      <c r="J35" s="17"/>
      <c r="K35" s="56">
        <f>SUM(K12,K18,K25,K26)*$F$35</f>
        <v>36172.259045999999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7" t="s">
        <v>107</v>
      </c>
      <c r="K39" s="78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EFednHtNK5KVpwoB8TVV4oVURVUkUcmBcV/3uFY4ZBiXbc/FAUEFn6Eel3V2DHl/kjFhUxvHEq6bOh/vAPOz8A==" saltValue="E7vA2Z8tMIP5H/OJAsBJgg==" spinCount="100000" sheet="1" objects="1" scenarios="1"/>
  <mergeCells count="24"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Préambule</vt:lpstr>
      <vt:lpstr>Ravalement simple</vt:lpstr>
      <vt:lpstr>ITE + Tout Enduit</vt:lpstr>
      <vt:lpstr>ITE + Mixte Enduit - Bardage</vt:lpstr>
      <vt:lpstr>ITE + Tout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2024-07-02T08:37:47Z</dcterms:modified>
</cp:coreProperties>
</file>