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DCFDF4F6-FDCE-450A-8EA6-78C6BEC5AECF}" xr6:coauthVersionLast="47" xr6:coauthVersionMax="47" xr10:uidLastSave="{00000000-0000-0000-0000-000000000000}"/>
  <workbookProtection workbookAlgorithmName="SHA-512" workbookHashValue="0pBNfmNfJFav2D1ItXlszsFNYO+Et2kn/3T6h9r+Lg7dDNG80IymJx+oPmAlvZdIHDQVBRr8gGUrmmXQbw2Htg==" workbookSaltValue="7NNHUMgylFNvGj7iYKnp8g==" workbookSpinCount="100000" lockStructure="1"/>
  <bookViews>
    <workbookView xWindow="-120" yWindow="-120" windowWidth="20730" windowHeight="11160" xr2:uid="{0856C8B2-81C6-49AA-8192-1F5CA9E74E50}"/>
  </bookViews>
  <sheets>
    <sheet name="Simulateur de Prêts Collecti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2943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0" i="1"/>
  <c r="I19" i="1"/>
  <c r="I18" i="1"/>
  <c r="I17" i="1"/>
  <c r="F9" i="1" l="1"/>
  <c r="F11" i="1" s="1"/>
  <c r="G9" i="1"/>
  <c r="G11" i="1" s="1"/>
  <c r="H9" i="1"/>
  <c r="H11" i="1" s="1"/>
  <c r="E9" i="1"/>
  <c r="E11" i="1" s="1"/>
  <c r="F15" i="1" l="1"/>
  <c r="F24" i="1"/>
  <c r="G15" i="1"/>
  <c r="G24" i="1"/>
  <c r="H15" i="1"/>
  <c r="H24" i="1"/>
  <c r="G17" i="1" l="1"/>
  <c r="G18" i="1"/>
  <c r="G20" i="1"/>
  <c r="G19" i="1"/>
  <c r="G35" i="1"/>
  <c r="G30" i="1"/>
  <c r="G41" i="1" s="1"/>
  <c r="G29" i="1"/>
  <c r="G31" i="1"/>
  <c r="G42" i="1" s="1"/>
  <c r="G28" i="1"/>
  <c r="G27" i="1"/>
  <c r="G26" i="1"/>
  <c r="G32" i="1"/>
  <c r="G43" i="1" s="1"/>
  <c r="H35" i="1"/>
  <c r="H32" i="1"/>
  <c r="H43" i="1" s="1"/>
  <c r="H28" i="1"/>
  <c r="H26" i="1"/>
  <c r="H29" i="1"/>
  <c r="H27" i="1"/>
  <c r="H31" i="1"/>
  <c r="H42" i="1" s="1"/>
  <c r="H30" i="1"/>
  <c r="H41" i="1" s="1"/>
  <c r="F35" i="1"/>
  <c r="F32" i="1"/>
  <c r="F43" i="1" s="1"/>
  <c r="F27" i="1"/>
  <c r="F28" i="1"/>
  <c r="F31" i="1"/>
  <c r="F42" i="1" s="1"/>
  <c r="F26" i="1"/>
  <c r="F29" i="1"/>
  <c r="F30" i="1"/>
  <c r="F41" i="1" s="1"/>
  <c r="H17" i="1"/>
  <c r="H19" i="1"/>
  <c r="H18" i="1"/>
  <c r="H20" i="1"/>
  <c r="F20" i="1"/>
  <c r="F18" i="1"/>
  <c r="F19" i="1"/>
  <c r="F17" i="1"/>
  <c r="F37" i="1" l="1"/>
  <c r="H38" i="1"/>
  <c r="H40" i="1"/>
  <c r="G39" i="1"/>
  <c r="F38" i="1"/>
  <c r="H39" i="1"/>
  <c r="F40" i="1"/>
  <c r="F39" i="1"/>
  <c r="G40" i="1"/>
  <c r="G38" i="1"/>
  <c r="H37" i="1"/>
  <c r="G37" i="1"/>
  <c r="E15" i="1" l="1"/>
  <c r="E24" i="1"/>
  <c r="E35" i="1" l="1"/>
  <c r="E27" i="1"/>
  <c r="E28" i="1"/>
  <c r="E31" i="1"/>
  <c r="E42" i="1" s="1"/>
  <c r="E29" i="1"/>
  <c r="E30" i="1"/>
  <c r="E41" i="1" s="1"/>
  <c r="E26" i="1"/>
  <c r="E32" i="1"/>
  <c r="E43" i="1" s="1"/>
  <c r="E20" i="1"/>
  <c r="E40" i="1" s="1"/>
  <c r="E17" i="1"/>
  <c r="E19" i="1"/>
  <c r="E39" i="1" s="1"/>
  <c r="E18" i="1"/>
  <c r="E38" i="1" s="1"/>
  <c r="E37" i="1" l="1"/>
</calcChain>
</file>

<file path=xl/sharedStrings.xml><?xml version="1.0" encoding="utf-8"?>
<sst xmlns="http://schemas.openxmlformats.org/spreadsheetml/2006/main" count="80" uniqueCount="28">
  <si>
    <t>Scénario 1
Ravalement simple</t>
  </si>
  <si>
    <t>Scénario 2
ITE + Tout Enduit</t>
  </si>
  <si>
    <t>Scénario 3
ITE + Mixte Enduit / Bardage</t>
  </si>
  <si>
    <t>Scénario 4
ITE + Tout Bardage</t>
  </si>
  <si>
    <t>Montant des travaux à financer</t>
  </si>
  <si>
    <t>Quote-part de travaux à financer comprise entre 2 000 € et 4 999 €</t>
  </si>
  <si>
    <r>
      <t xml:space="preserve">Mensualités
</t>
    </r>
    <r>
      <rPr>
        <sz val="9"/>
        <color theme="1"/>
        <rFont val="Tahoma"/>
        <family val="2"/>
      </rPr>
      <t>(garantie et frais de dossier inclus)</t>
    </r>
  </si>
  <si>
    <t>Durées et taux possibles</t>
  </si>
  <si>
    <t>3 ans</t>
  </si>
  <si>
    <t xml:space="preserve"> </t>
  </si>
  <si>
    <t>5 ans</t>
  </si>
  <si>
    <t>7 ans</t>
  </si>
  <si>
    <t>10 ans</t>
  </si>
  <si>
    <t>Quote-part de travaux à financer supérieure ou égale à 5 000 €</t>
  </si>
  <si>
    <t>12 ans</t>
  </si>
  <si>
    <t>15 ans</t>
  </si>
  <si>
    <t>20 ans</t>
  </si>
  <si>
    <t>Simulez le montant de vos mensualités</t>
  </si>
  <si>
    <t>Prêts collectifs à adhésion volontaire</t>
  </si>
  <si>
    <t>Eco-Prêt à Taux Zéro Copropriété</t>
  </si>
  <si>
    <t>Prêt "COPRO 100"</t>
  </si>
  <si>
    <t>TAEG (*)</t>
  </si>
  <si>
    <r>
      <rPr>
        <b/>
        <u/>
        <sz val="11"/>
        <color theme="0"/>
        <rFont val="Tahoma"/>
        <family val="2"/>
      </rPr>
      <t xml:space="preserve">Montant maximal du prêt </t>
    </r>
    <r>
      <rPr>
        <b/>
        <sz val="11"/>
        <color theme="0"/>
        <rFont val="Tahoma"/>
        <family val="2"/>
      </rPr>
      <t>:
         15 000 € pour 1 action
         25 000 € pour 2 actions
         30 000 € pour 3 actions</t>
    </r>
  </si>
  <si>
    <t>Report de la quote-part finançable + calcul des mensualités</t>
  </si>
  <si>
    <r>
      <t>(*) Le taux annuel effectif global (TAEG), anciennement « taux effectif global » (TEG), représente le coût « tout compris » de votre crédit. 
     Il est exprimé en pourcentage annuel du montant total du crédit. Il s’agit du </t>
    </r>
    <r>
      <rPr>
        <b/>
        <sz val="12"/>
        <color rgb="FF3A3A3A"/>
        <rFont val="Segoe UI"/>
        <family val="2"/>
      </rPr>
      <t>montant que vous devrez verser en plus de la somme empruntée</t>
    </r>
    <r>
      <rPr>
        <sz val="12"/>
        <color rgb="FF3A3A3A"/>
        <rFont val="Arial"/>
        <family val="2"/>
      </rPr>
      <t>.</t>
    </r>
  </si>
  <si>
    <t>Consolidation des Prêts Collectifs</t>
  </si>
  <si>
    <r>
      <rPr>
        <b/>
        <u/>
        <sz val="11"/>
        <color rgb="FF002060"/>
        <rFont val="Tahoma"/>
        <family val="2"/>
      </rPr>
      <t xml:space="preserve">Renseigner manuellement la somme que vous souhaitez emprunter </t>
    </r>
    <r>
      <rPr>
        <b/>
        <u/>
        <sz val="14"/>
        <color rgb="FFFF0000"/>
        <rFont val="Tahoma"/>
        <family val="2"/>
      </rPr>
      <t>seulement</t>
    </r>
    <r>
      <rPr>
        <b/>
        <u/>
        <sz val="11"/>
        <color rgb="FF002060"/>
        <rFont val="Tahoma"/>
        <family val="2"/>
      </rPr>
      <t xml:space="preserve"> si</t>
    </r>
    <r>
      <rPr>
        <b/>
        <sz val="11"/>
        <color rgb="FF002060"/>
        <rFont val="Tahoma"/>
        <family val="2"/>
      </rPr>
      <t xml:space="preserve"> :</t>
    </r>
  </si>
  <si>
    <r>
      <t xml:space="preserve">- vous souhaitez emprunter un montant </t>
    </r>
    <r>
      <rPr>
        <b/>
        <sz val="14"/>
        <color rgb="FFFF0000"/>
        <rFont val="Tahoma"/>
        <family val="2"/>
      </rPr>
      <t>inférieur</t>
    </r>
    <r>
      <rPr>
        <sz val="11"/>
        <color rgb="FF002060"/>
        <rFont val="Tahoma"/>
        <family val="2"/>
      </rPr>
      <t xml:space="preserve"> au montant de votre quote-part calculé avec le(s) configurateur(s)
- vous êtes </t>
    </r>
    <r>
      <rPr>
        <b/>
        <sz val="14"/>
        <color rgb="FFFF0000"/>
        <rFont val="Tahoma"/>
        <family val="2"/>
      </rPr>
      <t>uniquement</t>
    </r>
    <r>
      <rPr>
        <sz val="11"/>
        <color rgb="FF002060"/>
        <rFont val="Tahoma"/>
        <family val="2"/>
      </rPr>
      <t xml:space="preserve"> copropriétaire d'un ou de plusieurs garages  et </t>
    </r>
    <r>
      <rPr>
        <b/>
        <sz val="14"/>
        <color rgb="FFFF0000"/>
        <rFont val="Tahoma"/>
        <family val="2"/>
      </rPr>
      <t>vous ne résidez pas</t>
    </r>
    <r>
      <rPr>
        <sz val="11"/>
        <color rgb="FF002060"/>
        <rFont val="Tahoma"/>
        <family val="2"/>
      </rPr>
      <t xml:space="preserve"> à BOIS JOLI 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</si>
</sst>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002060"/>
      <name val="Tahoma"/>
      <family val="2"/>
    </font>
    <font>
      <b/>
      <sz val="11"/>
      <color theme="0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22"/>
      <color theme="0"/>
      <name val="Tahoma"/>
      <family val="2"/>
    </font>
    <font>
      <b/>
      <sz val="16"/>
      <color theme="0"/>
      <name val="Tahoma"/>
      <family val="2"/>
    </font>
    <font>
      <b/>
      <sz val="18"/>
      <color theme="0"/>
      <name val="Tahoma"/>
      <family val="2"/>
    </font>
    <font>
      <sz val="12"/>
      <color rgb="FF3A3A3A"/>
      <name val="Arial"/>
      <family val="2"/>
    </font>
    <font>
      <b/>
      <sz val="12"/>
      <color rgb="FF3A3A3A"/>
      <name val="Segoe UI"/>
      <family val="2"/>
    </font>
    <font>
      <b/>
      <u/>
      <sz val="11"/>
      <color theme="0"/>
      <name val="Tahoma"/>
      <family val="2"/>
    </font>
    <font>
      <b/>
      <u/>
      <sz val="14"/>
      <color rgb="FFFF0000"/>
      <name val="Tahoma"/>
      <family val="2"/>
    </font>
    <font>
      <b/>
      <sz val="14"/>
      <color rgb="FFFF0000"/>
      <name val="Tahoma"/>
      <family val="2"/>
    </font>
    <font>
      <b/>
      <sz val="11"/>
      <color rgb="FF002060"/>
      <name val="Tahoma"/>
      <family val="2"/>
    </font>
    <font>
      <b/>
      <u/>
      <sz val="11"/>
      <color rgb="FF00206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>
      <alignment horizontal="center" vertical="center"/>
    </xf>
    <xf numFmtId="8" fontId="1" fillId="3" borderId="3" xfId="0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8" fontId="1" fillId="3" borderId="8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8" fontId="1" fillId="3" borderId="5" xfId="0" applyNumberFormat="1" applyFont="1" applyFill="1" applyBorder="1" applyAlignment="1">
      <alignment horizontal="right" vertical="center"/>
    </xf>
    <xf numFmtId="8" fontId="1" fillId="3" borderId="3" xfId="0" applyNumberFormat="1" applyFont="1" applyFill="1" applyBorder="1" applyAlignment="1">
      <alignment horizontal="right" vertical="center"/>
    </xf>
    <xf numFmtId="8" fontId="1" fillId="3" borderId="8" xfId="0" applyNumberFormat="1" applyFont="1" applyFill="1" applyBorder="1" applyAlignment="1">
      <alignment horizontal="right" vertical="center"/>
    </xf>
    <xf numFmtId="8" fontId="1" fillId="3" borderId="5" xfId="0" quotePrefix="1" applyNumberFormat="1" applyFont="1" applyFill="1" applyBorder="1" applyAlignment="1">
      <alignment horizontal="right" vertical="center"/>
    </xf>
    <xf numFmtId="8" fontId="1" fillId="0" borderId="0" xfId="0" applyNumberFormat="1" applyFont="1" applyAlignment="1" applyProtection="1">
      <alignment vertical="center"/>
      <protection locked="0"/>
    </xf>
    <xf numFmtId="0" fontId="14" fillId="2" borderId="11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0" fontId="8" fillId="7" borderId="9" xfId="0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8" fontId="5" fillId="8" borderId="10" xfId="0" applyNumberFormat="1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2" borderId="14" xfId="0" quotePrefix="1" applyFont="1" applyFill="1" applyBorder="1" applyAlignment="1">
      <alignment horizontal="left" vertical="center" wrapText="1" indent="4"/>
    </xf>
    <xf numFmtId="0" fontId="2" fillId="2" borderId="15" xfId="0" quotePrefix="1" applyFont="1" applyFill="1" applyBorder="1" applyAlignment="1">
      <alignment horizontal="left" vertical="center" wrapText="1" indent="4"/>
    </xf>
    <xf numFmtId="0" fontId="2" fillId="2" borderId="16" xfId="0" quotePrefix="1" applyFont="1" applyFill="1" applyBorder="1" applyAlignment="1">
      <alignment horizontal="left" vertical="center" wrapText="1" indent="4"/>
    </xf>
    <xf numFmtId="0" fontId="8" fillId="5" borderId="0" xfId="0" applyFont="1" applyFill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7D7D7"/>
      <color rgb="FFCFCFCF"/>
      <color rgb="FFC7C7C7"/>
      <color rgb="FFCC0099"/>
      <color rgb="FFFF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14</xdr:row>
      <xdr:rowOff>114300</xdr:rowOff>
    </xdr:from>
    <xdr:to>
      <xdr:col>3</xdr:col>
      <xdr:colOff>1285875</xdr:colOff>
      <xdr:row>14</xdr:row>
      <xdr:rowOff>114300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AED24FAA-1A75-49B8-95CF-D9A699704329}"/>
            </a:ext>
          </a:extLst>
        </xdr:cNvPr>
        <xdr:cNvCxnSpPr/>
      </xdr:nvCxnSpPr>
      <xdr:spPr>
        <a:xfrm>
          <a:off x="3419475" y="2114550"/>
          <a:ext cx="828675" cy="0"/>
        </a:xfrm>
        <a:prstGeom prst="straightConnector1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23</xdr:row>
      <xdr:rowOff>114300</xdr:rowOff>
    </xdr:from>
    <xdr:to>
      <xdr:col>3</xdr:col>
      <xdr:colOff>1285875</xdr:colOff>
      <xdr:row>23</xdr:row>
      <xdr:rowOff>114300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A49EBD9-415B-45CB-B9CA-51D888EB145C}"/>
            </a:ext>
          </a:extLst>
        </xdr:cNvPr>
        <xdr:cNvCxnSpPr/>
      </xdr:nvCxnSpPr>
      <xdr:spPr>
        <a:xfrm>
          <a:off x="3419475" y="5029200"/>
          <a:ext cx="828675" cy="0"/>
        </a:xfrm>
        <a:prstGeom prst="straightConnector1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971550</xdr:colOff>
      <xdr:row>3</xdr:row>
      <xdr:rowOff>209550</xdr:rowOff>
    </xdr:from>
    <xdr:to>
      <xdr:col>7</xdr:col>
      <xdr:colOff>1266825</xdr:colOff>
      <xdr:row>3</xdr:row>
      <xdr:rowOff>219075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82C03BF8-10BF-44C2-ABC2-9CD331EB20EB}"/>
            </a:ext>
          </a:extLst>
        </xdr:cNvPr>
        <xdr:cNvCxnSpPr/>
      </xdr:nvCxnSpPr>
      <xdr:spPr>
        <a:xfrm>
          <a:off x="8077200" y="1447800"/>
          <a:ext cx="1676400" cy="9525"/>
        </a:xfrm>
        <a:prstGeom prst="straightConnector1">
          <a:avLst/>
        </a:prstGeom>
        <a:ln w="1016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342900</xdr:colOff>
      <xdr:row>0</xdr:row>
      <xdr:rowOff>95251</xdr:rowOff>
    </xdr:from>
    <xdr:to>
      <xdr:col>8</xdr:col>
      <xdr:colOff>1247775</xdr:colOff>
      <xdr:row>1</xdr:row>
      <xdr:rowOff>211622</xdr:rowOff>
    </xdr:to>
    <xdr:pic>
      <xdr:nvPicPr>
        <xdr:cNvPr id="14" name="Image 13" descr="EMPRUNTS COLLECTIFS - LE COPRO 100 - Cabinet Central">
          <a:extLst>
            <a:ext uri="{FF2B5EF4-FFF2-40B4-BE49-F238E27FC236}">
              <a16:creationId xmlns:a16="http://schemas.microsoft.com/office/drawing/2014/main" id="{E6AE39B1-D355-3381-07F3-97198F54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95251"/>
          <a:ext cx="2286000" cy="621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1</xdr:row>
      <xdr:rowOff>104775</xdr:rowOff>
    </xdr:from>
    <xdr:to>
      <xdr:col>1</xdr:col>
      <xdr:colOff>1447800</xdr:colOff>
      <xdr:row>1</xdr:row>
      <xdr:rowOff>466725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15C87AB-4105-B92D-AC8D-76EEE4FD50AF}"/>
            </a:ext>
          </a:extLst>
        </xdr:cNvPr>
        <xdr:cNvSpPr/>
      </xdr:nvSpPr>
      <xdr:spPr>
        <a:xfrm>
          <a:off x="333375" y="609600"/>
          <a:ext cx="1295400" cy="36195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Avril</a:t>
          </a:r>
          <a:r>
            <a:rPr lang="fr-FR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2024</a:t>
          </a:r>
          <a:endParaRPr lang="fr-FR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457200</xdr:colOff>
      <xdr:row>8</xdr:row>
      <xdr:rowOff>114300</xdr:rowOff>
    </xdr:from>
    <xdr:to>
      <xdr:col>3</xdr:col>
      <xdr:colOff>1285875</xdr:colOff>
      <xdr:row>8</xdr:row>
      <xdr:rowOff>114300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658835E6-F880-4354-9E97-B05045B41D16}"/>
            </a:ext>
          </a:extLst>
        </xdr:cNvPr>
        <xdr:cNvCxnSpPr/>
      </xdr:nvCxnSpPr>
      <xdr:spPr>
        <a:xfrm>
          <a:off x="3419475" y="4591050"/>
          <a:ext cx="828675" cy="0"/>
        </a:xfrm>
        <a:prstGeom prst="straightConnector1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</xdr:row>
      <xdr:rowOff>152400</xdr:rowOff>
    </xdr:from>
    <xdr:to>
      <xdr:col>8</xdr:col>
      <xdr:colOff>704850</xdr:colOff>
      <xdr:row>14</xdr:row>
      <xdr:rowOff>85725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15EE941F-FF91-6911-0840-6117F9C949CC}"/>
            </a:ext>
          </a:extLst>
        </xdr:cNvPr>
        <xdr:cNvCxnSpPr/>
      </xdr:nvCxnSpPr>
      <xdr:spPr>
        <a:xfrm flipH="1">
          <a:off x="10534650" y="1771650"/>
          <a:ext cx="38100" cy="4067175"/>
        </a:xfrm>
        <a:prstGeom prst="straightConnector1">
          <a:avLst/>
        </a:prstGeom>
        <a:ln w="1016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34</xdr:row>
      <xdr:rowOff>114300</xdr:rowOff>
    </xdr:from>
    <xdr:to>
      <xdr:col>3</xdr:col>
      <xdr:colOff>1285875</xdr:colOff>
      <xdr:row>34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ED8AAEFA-0F2D-4D87-A6A0-EF3168F3155C}"/>
            </a:ext>
          </a:extLst>
        </xdr:cNvPr>
        <xdr:cNvCxnSpPr/>
      </xdr:nvCxnSpPr>
      <xdr:spPr>
        <a:xfrm>
          <a:off x="3419475" y="8782050"/>
          <a:ext cx="828675" cy="0"/>
        </a:xfrm>
        <a:prstGeom prst="straightConnector1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1.xlsx" TargetMode="External"/><Relationship Id="rId1" Type="http://schemas.openxmlformats.org/officeDocument/2006/relationships/externalLinkPath" Target="Configurateur%20B&#226;timent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2.xlsx" TargetMode="External"/><Relationship Id="rId1" Type="http://schemas.openxmlformats.org/officeDocument/2006/relationships/externalLinkPath" Target="Configurateur%20B&#226;timent%2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3.xlsx" TargetMode="External"/><Relationship Id="rId1" Type="http://schemas.openxmlformats.org/officeDocument/2006/relationships/externalLinkPath" Target="Configurateur%20B&#226;timent%2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4.xlsx" TargetMode="External"/><Relationship Id="rId1" Type="http://schemas.openxmlformats.org/officeDocument/2006/relationships/externalLinkPath" Target="Configurateur%20B&#226;timent%20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5.xlsx" TargetMode="External"/><Relationship Id="rId1" Type="http://schemas.openxmlformats.org/officeDocument/2006/relationships/externalLinkPath" Target="Configurateur%20B&#226;timent%20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6.xlsx" TargetMode="External"/><Relationship Id="rId1" Type="http://schemas.openxmlformats.org/officeDocument/2006/relationships/externalLinkPath" Target="Configurateur%20B&#226;timent%206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7.xlsx" TargetMode="External"/><Relationship Id="rId1" Type="http://schemas.openxmlformats.org/officeDocument/2006/relationships/externalLinkPath" Target="Configurateur%20B&#226;timent%207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8.xlsx" TargetMode="External"/><Relationship Id="rId1" Type="http://schemas.openxmlformats.org/officeDocument/2006/relationships/externalLinkPath" Target="Configurateur%20B&#226;timent%20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pe\Documents\Ph.%20MARIANI\R&#233;sidence%20BOIS%20JOLI%202\R&#233;novation%20Energ&#233;tique%20BJ2\Soci&#233;t&#233;%20ENERGIE%20&amp;%20SERVICE\Configurateurs%20et%20Simulateur\Configurateur%20B&#226;timent%2010.xlsx" TargetMode="External"/><Relationship Id="rId1" Type="http://schemas.openxmlformats.org/officeDocument/2006/relationships/externalLinkPath" Target="Configurateur%20B&#226;timen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1">
          <cell r="O51">
            <v>0</v>
          </cell>
        </row>
        <row r="53">
          <cell r="M53">
            <v>0</v>
          </cell>
        </row>
      </sheetData>
      <sheetData sheetId="2">
        <row r="51">
          <cell r="O51">
            <v>0</v>
          </cell>
        </row>
        <row r="53">
          <cell r="M53">
            <v>0</v>
          </cell>
        </row>
      </sheetData>
      <sheetData sheetId="3">
        <row r="51">
          <cell r="O51">
            <v>0</v>
          </cell>
        </row>
        <row r="53">
          <cell r="M53">
            <v>0</v>
          </cell>
        </row>
      </sheetData>
      <sheetData sheetId="4">
        <row r="51">
          <cell r="O51">
            <v>0</v>
          </cell>
        </row>
        <row r="53">
          <cell r="M5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1">
          <cell r="O51">
            <v>0</v>
          </cell>
        </row>
        <row r="53">
          <cell r="M53">
            <v>0</v>
          </cell>
        </row>
      </sheetData>
      <sheetData sheetId="2">
        <row r="51">
          <cell r="O51">
            <v>0</v>
          </cell>
        </row>
        <row r="53">
          <cell r="M53">
            <v>0</v>
          </cell>
        </row>
      </sheetData>
      <sheetData sheetId="3">
        <row r="51">
          <cell r="O51">
            <v>0</v>
          </cell>
        </row>
        <row r="53">
          <cell r="M53">
            <v>0</v>
          </cell>
        </row>
      </sheetData>
      <sheetData sheetId="4">
        <row r="51">
          <cell r="O51">
            <v>0</v>
          </cell>
        </row>
        <row r="53">
          <cell r="M5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1">
          <cell r="O51">
            <v>0</v>
          </cell>
        </row>
        <row r="53">
          <cell r="M53">
            <v>0</v>
          </cell>
        </row>
      </sheetData>
      <sheetData sheetId="2">
        <row r="51">
          <cell r="O51">
            <v>0</v>
          </cell>
        </row>
        <row r="53">
          <cell r="M53">
            <v>0</v>
          </cell>
        </row>
      </sheetData>
      <sheetData sheetId="3">
        <row r="51">
          <cell r="O51">
            <v>0</v>
          </cell>
        </row>
        <row r="53">
          <cell r="M53">
            <v>0</v>
          </cell>
        </row>
      </sheetData>
      <sheetData sheetId="4">
        <row r="51">
          <cell r="O51">
            <v>0</v>
          </cell>
        </row>
        <row r="53">
          <cell r="M5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1">
          <cell r="O51">
            <v>0</v>
          </cell>
        </row>
        <row r="53">
          <cell r="M53">
            <v>0</v>
          </cell>
        </row>
      </sheetData>
      <sheetData sheetId="2">
        <row r="51">
          <cell r="O51">
            <v>0</v>
          </cell>
        </row>
        <row r="53">
          <cell r="M53">
            <v>0</v>
          </cell>
        </row>
      </sheetData>
      <sheetData sheetId="3">
        <row r="51">
          <cell r="O51">
            <v>0</v>
          </cell>
        </row>
        <row r="53">
          <cell r="M53">
            <v>0</v>
          </cell>
        </row>
      </sheetData>
      <sheetData sheetId="4">
        <row r="51">
          <cell r="O51">
            <v>0</v>
          </cell>
        </row>
        <row r="53">
          <cell r="M5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1">
          <cell r="O51">
            <v>0</v>
          </cell>
        </row>
        <row r="53">
          <cell r="M53">
            <v>0</v>
          </cell>
        </row>
      </sheetData>
      <sheetData sheetId="2">
        <row r="51">
          <cell r="O51">
            <v>0</v>
          </cell>
        </row>
        <row r="53">
          <cell r="M53">
            <v>0</v>
          </cell>
        </row>
      </sheetData>
      <sheetData sheetId="3">
        <row r="51">
          <cell r="O51">
            <v>0</v>
          </cell>
        </row>
        <row r="53">
          <cell r="M53">
            <v>0</v>
          </cell>
        </row>
      </sheetData>
      <sheetData sheetId="4">
        <row r="51">
          <cell r="O51">
            <v>0</v>
          </cell>
        </row>
        <row r="53">
          <cell r="M5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1">
          <cell r="O51">
            <v>0</v>
          </cell>
        </row>
        <row r="53">
          <cell r="M53">
            <v>0</v>
          </cell>
        </row>
      </sheetData>
      <sheetData sheetId="2">
        <row r="51">
          <cell r="O51">
            <v>0</v>
          </cell>
        </row>
        <row r="53">
          <cell r="M53">
            <v>0</v>
          </cell>
        </row>
      </sheetData>
      <sheetData sheetId="3">
        <row r="51">
          <cell r="O51">
            <v>0</v>
          </cell>
        </row>
        <row r="53">
          <cell r="M53">
            <v>0</v>
          </cell>
        </row>
      </sheetData>
      <sheetData sheetId="4">
        <row r="51">
          <cell r="O51">
            <v>0</v>
          </cell>
        </row>
        <row r="53">
          <cell r="M5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1">
          <cell r="O51">
            <v>0</v>
          </cell>
        </row>
        <row r="53">
          <cell r="M53">
            <v>0</v>
          </cell>
        </row>
      </sheetData>
      <sheetData sheetId="2">
        <row r="51">
          <cell r="O51">
            <v>0</v>
          </cell>
        </row>
        <row r="53">
          <cell r="M53">
            <v>0</v>
          </cell>
        </row>
      </sheetData>
      <sheetData sheetId="3">
        <row r="51">
          <cell r="O51">
            <v>0</v>
          </cell>
        </row>
        <row r="53">
          <cell r="M53">
            <v>0</v>
          </cell>
        </row>
      </sheetData>
      <sheetData sheetId="4">
        <row r="51">
          <cell r="O51">
            <v>0</v>
          </cell>
        </row>
        <row r="53">
          <cell r="M5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2">
          <cell r="O52">
            <v>0</v>
          </cell>
        </row>
        <row r="54">
          <cell r="M54">
            <v>0</v>
          </cell>
        </row>
      </sheetData>
      <sheetData sheetId="2">
        <row r="52">
          <cell r="O52">
            <v>0</v>
          </cell>
        </row>
        <row r="54">
          <cell r="M54">
            <v>0</v>
          </cell>
        </row>
      </sheetData>
      <sheetData sheetId="3">
        <row r="52">
          <cell r="O52">
            <v>0</v>
          </cell>
        </row>
        <row r="54">
          <cell r="M54">
            <v>0</v>
          </cell>
        </row>
      </sheetData>
      <sheetData sheetId="4">
        <row r="52">
          <cell r="O52">
            <v>0</v>
          </cell>
        </row>
        <row r="54">
          <cell r="M5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ambule"/>
      <sheetName val="Ravalement simple"/>
      <sheetName val="ITE + Tout Enduit"/>
      <sheetName val="ITE + Mixte Enduit - Bardage"/>
      <sheetName val="ITE + Tout Bardage"/>
    </sheetNames>
    <sheetDataSet>
      <sheetData sheetId="0"/>
      <sheetData sheetId="1">
        <row r="51">
          <cell r="O51">
            <v>0</v>
          </cell>
        </row>
        <row r="53">
          <cell r="M53">
            <v>0</v>
          </cell>
        </row>
      </sheetData>
      <sheetData sheetId="2">
        <row r="51">
          <cell r="O51">
            <v>0</v>
          </cell>
        </row>
        <row r="53">
          <cell r="M53">
            <v>0</v>
          </cell>
        </row>
      </sheetData>
      <sheetData sheetId="3">
        <row r="51">
          <cell r="O51">
            <v>0</v>
          </cell>
        </row>
        <row r="53">
          <cell r="M53">
            <v>0</v>
          </cell>
        </row>
      </sheetData>
      <sheetData sheetId="4">
        <row r="51">
          <cell r="O51">
            <v>0</v>
          </cell>
        </row>
        <row r="53">
          <cell r="M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ED5E-F465-4E28-9CE8-1232EFD04EB2}">
  <sheetPr>
    <tabColor rgb="FFC00000"/>
  </sheetPr>
  <dimension ref="A1:K45"/>
  <sheetViews>
    <sheetView tabSelected="1" zoomScaleNormal="100" workbookViewId="0">
      <selection activeCell="B1" sqref="B1:I1"/>
    </sheetView>
  </sheetViews>
  <sheetFormatPr baseColWidth="10" defaultRowHeight="14.25" x14ac:dyDescent="0.25"/>
  <cols>
    <col min="1" max="1" width="2.7109375" style="1" customWidth="1"/>
    <col min="2" max="2" width="26.5703125" style="1" customWidth="1"/>
    <col min="3" max="3" width="15.140625" style="1" customWidth="1"/>
    <col min="4" max="4" width="20.7109375" style="4" customWidth="1"/>
    <col min="5" max="9" width="20.7109375" style="1" customWidth="1"/>
    <col min="10" max="16384" width="11.42578125" style="1"/>
  </cols>
  <sheetData>
    <row r="1" spans="2:11" ht="39.950000000000003" customHeight="1" x14ac:dyDescent="0.25">
      <c r="B1" s="37" t="s">
        <v>18</v>
      </c>
      <c r="C1" s="37"/>
      <c r="D1" s="37"/>
      <c r="E1" s="37"/>
      <c r="F1" s="37"/>
      <c r="G1" s="37"/>
      <c r="H1" s="37"/>
      <c r="I1" s="37"/>
    </row>
    <row r="2" spans="2:11" ht="39.950000000000003" customHeight="1" x14ac:dyDescent="0.25">
      <c r="B2" s="38" t="s">
        <v>17</v>
      </c>
      <c r="C2" s="38"/>
      <c r="D2" s="38"/>
      <c r="E2" s="38"/>
      <c r="F2" s="38"/>
      <c r="G2" s="38"/>
      <c r="H2" s="38"/>
      <c r="I2" s="38"/>
    </row>
    <row r="3" spans="2:11" s="18" customFormat="1" ht="18" customHeight="1" thickBot="1" x14ac:dyDescent="0.3">
      <c r="B3" s="19"/>
      <c r="C3" s="19"/>
      <c r="D3" s="19"/>
      <c r="E3" s="19"/>
      <c r="F3" s="19"/>
      <c r="G3" s="19"/>
      <c r="H3" s="19"/>
      <c r="I3" s="19"/>
    </row>
    <row r="4" spans="2:11" ht="30" customHeight="1" thickTop="1" thickBot="1" x14ac:dyDescent="0.3">
      <c r="B4" s="25" t="s">
        <v>26</v>
      </c>
      <c r="C4" s="26"/>
      <c r="D4" s="26"/>
      <c r="E4" s="26"/>
      <c r="F4" s="26"/>
      <c r="G4" s="26"/>
      <c r="H4" s="27"/>
      <c r="I4" s="32"/>
    </row>
    <row r="5" spans="2:11" ht="45" customHeight="1" thickTop="1" thickBot="1" x14ac:dyDescent="0.3">
      <c r="B5" s="48" t="s">
        <v>27</v>
      </c>
      <c r="C5" s="49"/>
      <c r="D5" s="49"/>
      <c r="E5" s="49"/>
      <c r="F5" s="49"/>
      <c r="G5" s="49"/>
      <c r="H5" s="50"/>
      <c r="I5" s="24"/>
    </row>
    <row r="6" spans="2:11" ht="20.100000000000001" customHeight="1" thickTop="1" x14ac:dyDescent="0.25">
      <c r="D6" s="2"/>
    </row>
    <row r="7" spans="2:11" ht="20.100000000000001" customHeight="1" x14ac:dyDescent="0.25">
      <c r="B7" s="51" t="s">
        <v>19</v>
      </c>
      <c r="C7" s="51"/>
      <c r="D7" s="52"/>
      <c r="E7" s="39" t="s">
        <v>23</v>
      </c>
      <c r="F7" s="40"/>
      <c r="G7" s="40"/>
      <c r="H7" s="41"/>
    </row>
    <row r="8" spans="2:11" ht="50.1" customHeight="1" x14ac:dyDescent="0.25">
      <c r="B8" s="53"/>
      <c r="C8" s="53"/>
      <c r="D8" s="54"/>
      <c r="E8" s="5" t="s">
        <v>0</v>
      </c>
      <c r="F8" s="5" t="s">
        <v>1</v>
      </c>
      <c r="G8" s="5" t="s">
        <v>2</v>
      </c>
      <c r="H8" s="5" t="s">
        <v>3</v>
      </c>
      <c r="K8"/>
    </row>
    <row r="9" spans="2:11" ht="20.100000000000001" customHeight="1" x14ac:dyDescent="0.25">
      <c r="B9" s="43" t="s">
        <v>4</v>
      </c>
      <c r="C9" s="44"/>
      <c r="D9" s="45"/>
      <c r="E9" s="20">
        <f>IF(('[1]Ravalement simple'!$O$51+'[2]Ravalement simple'!$O$51+'[3]Ravalement simple'!$O$51+'[4]Ravalement simple'!$O$51+'[5]Ravalement simple'!$O$51+'[6]Ravalement simple'!$O$51+'[7]Ravalement simple'!$O$51+'[8]Ravalement simple'!$O$52+'[9]Ravalement simple'!$O$51)&lt;=25000,('[1]Ravalement simple'!$O$51+'[2]Ravalement simple'!$O$51+'[3]Ravalement simple'!$O$51+'[4]Ravalement simple'!$O$51+'[5]Ravalement simple'!$O$51+'[6]Ravalement simple'!$O$51+'[7]Ravalement simple'!$O$51+'[8]Ravalement simple'!$O$52+'[9]Ravalement simple'!$O$51),25000)</f>
        <v>0</v>
      </c>
      <c r="F9" s="20">
        <f>IF(('[1]ITE + Tout Enduit'!$O$51+'[2]ITE + Tout Enduit'!$O$51+'[3]ITE + Tout Enduit'!$O$51+'[4]ITE + Tout Enduit'!$O$51+'[5]ITE + Tout Enduit'!$O$51+'[6]ITE + Tout Enduit'!$O$51+'[7]ITE + Tout Enduit'!$O$51+'[8]ITE + Tout Enduit'!$O$52+'[9]ITE + Tout Enduit'!$O$51)&lt;=30000,('[1]ITE + Tout Enduit'!$O$51+'[2]ITE + Tout Enduit'!$O$51+'[3]ITE + Tout Enduit'!$O$51+'[4]ITE + Tout Enduit'!$O$51+'[5]ITE + Tout Enduit'!$O$51+'[6]ITE + Tout Enduit'!$O$51+'[7]ITE + Tout Enduit'!$O$51+'[8]ITE + Tout Enduit'!$O$52+'[9]ITE + Tout Enduit'!$O$51),30000)</f>
        <v>0</v>
      </c>
      <c r="G9" s="20">
        <f>IF(('[1]ITE + Mixte Enduit - Bardage'!$O$51+'[2]ITE + Mixte Enduit - Bardage'!$O$51+'[3]ITE + Mixte Enduit - Bardage'!$O$51+'[4]ITE + Mixte Enduit - Bardage'!$O$51+'[5]ITE + Mixte Enduit - Bardage'!$O$51+'[6]ITE + Mixte Enduit - Bardage'!$O$51+'[7]ITE + Mixte Enduit - Bardage'!$O$51+'[8]ITE + Mixte Enduit - Bardage'!$O$52+'[9]ITE + Mixte Enduit - Bardage'!$O$51)&lt;=30000,('[1]ITE + Mixte Enduit - Bardage'!$O$51+'[2]ITE + Mixte Enduit - Bardage'!$O$51+'[3]ITE + Mixte Enduit - Bardage'!$O$51+'[4]ITE + Mixte Enduit - Bardage'!$O$51+'[5]ITE + Mixte Enduit - Bardage'!$O$51+'[6]ITE + Mixte Enduit - Bardage'!$O$51+'[7]ITE + Mixte Enduit - Bardage'!$O$51+'[8]ITE + Mixte Enduit - Bardage'!$O$52+'[9]ITE + Mixte Enduit - Bardage'!$O$51),30000)</f>
        <v>0</v>
      </c>
      <c r="H9" s="20">
        <f>IF(('[1]ITE + Tout Bardage'!$O$51+'[2]ITE + Tout Bardage'!$O$51+'[3]ITE + Tout Bardage'!$O$51+'[4]ITE + Tout Bardage'!$O$51+'[5]ITE + Tout Bardage'!$O$51+'[6]ITE + Tout Bardage'!$O$51+'[7]ITE + Tout Bardage'!$O$51+'[8]ITE + Tout Bardage'!$O$52+'[9]ITE + Tout Bardage'!$O$51)&lt;=30000,('[1]ITE + Tout Bardage'!$O$51+'[2]ITE + Tout Bardage'!$O$51+'[3]ITE + Tout Bardage'!$O$51+'[4]ITE + Tout Bardage'!$O$51+'[5]ITE + Tout Bardage'!$O$51+'[6]ITE + Tout Bardage'!$O$51+'[7]ITE + Tout Bardage'!$O$51+'[8]ITE + Tout Bardage'!$O$52+'[9]ITE + Tout Bardage'!$O$51),30000)</f>
        <v>0</v>
      </c>
    </row>
    <row r="10" spans="2:11" ht="65.099999999999994" customHeight="1" x14ac:dyDescent="0.25">
      <c r="B10" s="46" t="s">
        <v>22</v>
      </c>
      <c r="C10" s="47"/>
      <c r="D10" s="6" t="s">
        <v>21</v>
      </c>
      <c r="E10" s="7" t="s">
        <v>6</v>
      </c>
      <c r="F10" s="7" t="s">
        <v>6</v>
      </c>
      <c r="G10" s="7" t="s">
        <v>6</v>
      </c>
      <c r="H10" s="7" t="s">
        <v>6</v>
      </c>
    </row>
    <row r="11" spans="2:11" ht="20.100000000000001" customHeight="1" x14ac:dyDescent="0.25">
      <c r="C11" s="3" t="s">
        <v>15</v>
      </c>
      <c r="D11" s="9">
        <v>4.7999999999999996E-3</v>
      </c>
      <c r="E11" s="21">
        <f>$E$9*5.75705556/1000</f>
        <v>0</v>
      </c>
      <c r="F11" s="21">
        <f>$F$9*5.75705556/1000</f>
        <v>0</v>
      </c>
      <c r="G11" s="21">
        <f>$G$9*5.75705556/1000</f>
        <v>0</v>
      </c>
      <c r="H11" s="21">
        <f>$H$9*5.75705556/1000</f>
        <v>0</v>
      </c>
    </row>
    <row r="12" spans="2:11" ht="20.100000000000001" customHeight="1" x14ac:dyDescent="0.25">
      <c r="D12" s="2"/>
    </row>
    <row r="13" spans="2:11" ht="20.100000000000001" customHeight="1" x14ac:dyDescent="0.25">
      <c r="B13" s="51" t="s">
        <v>20</v>
      </c>
      <c r="C13" s="51"/>
      <c r="D13" s="52"/>
      <c r="E13" s="39" t="s">
        <v>23</v>
      </c>
      <c r="F13" s="40"/>
      <c r="G13" s="40"/>
      <c r="H13" s="41"/>
      <c r="I13" s="42"/>
    </row>
    <row r="14" spans="2:11" ht="50.1" customHeight="1" x14ac:dyDescent="0.25">
      <c r="B14" s="53"/>
      <c r="C14" s="53"/>
      <c r="D14" s="54"/>
      <c r="E14" s="5" t="s">
        <v>0</v>
      </c>
      <c r="F14" s="5" t="s">
        <v>1</v>
      </c>
      <c r="G14" s="5" t="s">
        <v>2</v>
      </c>
      <c r="H14" s="5" t="s">
        <v>3</v>
      </c>
      <c r="I14" s="42"/>
      <c r="K14"/>
    </row>
    <row r="15" spans="2:11" ht="20.100000000000001" customHeight="1" x14ac:dyDescent="0.25">
      <c r="B15" s="43" t="s">
        <v>4</v>
      </c>
      <c r="C15" s="44"/>
      <c r="D15" s="45"/>
      <c r="E15" s="20">
        <f>IF(AND(2000&lt;=SUM('[1]Ravalement simple'!$M$53,'[2]Ravalement simple'!$M$53,'[3]Ravalement simple'!$M$53,'[4]Ravalement simple'!$M$53,'[5]Ravalement simple'!$M$53,'[6]Ravalement simple'!$M$53,'[7]Ravalement simple'!$M$53,'[8]Ravalement simple'!$M$54,'[9]Ravalement simple'!$M$53),SUM('[1]Ravalement simple'!$M$53,'[2]Ravalement simple'!$M$53,'[3]Ravalement simple'!$M$53,'[4]Ravalement simple'!$M$53,'[5]Ravalement simple'!$M$53,'[6]Ravalement simple'!$M$53,'[7]Ravalement simple'!$M$53,'[8]Ravalement simple'!$M$54,'[9]Ravalement simple'!$M$53)&lt;=4999),SUM('[1]Ravalement simple'!$M$53,'[2]Ravalement simple'!$M$53,'[3]Ravalement simple'!$M$53,'[4]Ravalement simple'!$M$53,'[5]Ravalement simple'!$M$53,'[6]Ravalement simple'!$M$53,'[7]Ravalement simple'!$M$53,'[8]Ravalement simple'!$M$54,'[9]Ravalement simple'!$M$53),0)</f>
        <v>0</v>
      </c>
      <c r="F15" s="20">
        <f>IF(AND(2000&lt;=SUM('[1]ITE + Tout Enduit'!$M$53,'[2]ITE + Tout Enduit'!$M$53,'[3]ITE + Tout Enduit'!$M$53,'[4]ITE + Tout Enduit'!$M$53,'[5]ITE + Tout Enduit'!$M$53,'[6]ITE + Tout Enduit'!$M$53,'[7]ITE + Tout Enduit'!$M$53,'[8]ITE + Tout Enduit'!$M$54,'[9]ITE + Tout Enduit'!$M$53),SUM('[1]ITE + Tout Enduit'!$M$53,'[2]ITE + Tout Enduit'!$M$53,'[3]ITE + Tout Enduit'!$M$53,'[4]ITE + Tout Enduit'!$M$53,'[5]ITE + Tout Enduit'!$M$53,'[6]ITE + Tout Enduit'!$M$53,'[7]ITE + Tout Enduit'!$M$53,'[8]ITE + Tout Enduit'!$M$54,'[9]ITE + Tout Enduit'!$M$53)&lt;=4999),SUM('[1]ITE + Tout Enduit'!$M$53,'[2]ITE + Tout Enduit'!$M$53,'[3]ITE + Tout Enduit'!$M$53,'[4]ITE + Tout Enduit'!$M$53,'[5]ITE + Tout Enduit'!$M$53,'[6]ITE + Tout Enduit'!$M$53,'[7]ITE + Tout Enduit'!$M$53,'[8]ITE + Tout Enduit'!$M$54,'[9]ITE + Tout Enduit'!$M$53),0)</f>
        <v>0</v>
      </c>
      <c r="G15" s="20">
        <f>IF(AND(2000&lt;=SUM('[1]ITE + Mixte Enduit - Bardage'!$M$53,'[2]ITE + Mixte Enduit - Bardage'!$M$53,'[3]ITE + Mixte Enduit - Bardage'!$M$53,'[4]ITE + Mixte Enduit - Bardage'!$M$53,'[5]ITE + Mixte Enduit - Bardage'!$M$53,'[6]ITE + Mixte Enduit - Bardage'!$M$53,'[7]ITE + Mixte Enduit - Bardage'!$M$53,'[8]ITE + Mixte Enduit - Bardage'!$M$54,'[9]ITE + Mixte Enduit - Bardage'!$M$53),SUM('[1]ITE + Mixte Enduit - Bardage'!$M$53,'[2]ITE + Mixte Enduit - Bardage'!$M$53,'[3]ITE + Mixte Enduit - Bardage'!$M$53,'[4]ITE + Mixte Enduit - Bardage'!$M$53,'[5]ITE + Mixte Enduit - Bardage'!$M$53,'[6]ITE + Mixte Enduit - Bardage'!$M$53,'[7]ITE + Mixte Enduit - Bardage'!$M$53,'[8]ITE + Mixte Enduit - Bardage'!$M$54,'[9]ITE + Mixte Enduit - Bardage'!$M$53)&lt;=4999),SUM('[1]ITE + Mixte Enduit - Bardage'!$M$53,'[2]ITE + Mixte Enduit - Bardage'!$M$53,'[3]ITE + Mixte Enduit - Bardage'!$M$53,'[4]ITE + Mixte Enduit - Bardage'!$M$53,'[5]ITE + Mixte Enduit - Bardage'!$M$53,'[6]ITE + Mixte Enduit - Bardage'!$M$53,'[7]ITE + Mixte Enduit - Bardage'!$M$53,'[8]ITE + Mixte Enduit - Bardage'!$M$54,'[9]ITE + Mixte Enduit - Bardage'!$M$53),0)</f>
        <v>0</v>
      </c>
      <c r="H15" s="20">
        <f>IF(AND(2000&lt;=SUM('[1]ITE + Tout Bardage'!$M$53,'[2]ITE + Tout Bardage'!$M$53,'[3]ITE + Tout Bardage'!$M$53,'[4]ITE + Tout Bardage'!$M$53,'[5]ITE + Tout Bardage'!$M$53,'[6]ITE + Tout Bardage'!$M$53,'[7]ITE + Tout Bardage'!$M$53,'[8]ITE + Tout Bardage'!$M$54,'[9]ITE + Tout Bardage'!$M$53),SUM('[1]ITE + Tout Bardage'!$M$53,'[2]ITE + Tout Bardage'!$M$53,'[3]ITE + Tout Bardage'!$M$53,'[4]ITE + Tout Bardage'!$M$53,'[5]ITE + Tout Bardage'!$M$53,'[6]ITE + Tout Bardage'!$M$53,'[7]ITE + Tout Bardage'!$M$53,'[8]ITE + Tout Bardage'!$M$54,'[9]ITE + Tout Bardage'!$M$53)&lt;=4999),SUM('[1]ITE + Tout Bardage'!$M$53,'[2]ITE + Tout Bardage'!$M$53,'[3]ITE + Tout Bardage'!$M$53,'[4]ITE + Tout Bardage'!$M$53,'[5]ITE + Tout Bardage'!$M$53,'[6]ITE + Tout Bardage'!$M$53,'[7]ITE + Tout Bardage'!$M$53,'[8]ITE + Tout Bardage'!$M$54,'[9]ITE + Tout Bardage'!$M$53),0)</f>
        <v>0</v>
      </c>
    </row>
    <row r="16" spans="2:11" ht="45" customHeight="1" x14ac:dyDescent="0.25">
      <c r="B16" s="46" t="s">
        <v>5</v>
      </c>
      <c r="C16" s="47"/>
      <c r="D16" s="6" t="s">
        <v>21</v>
      </c>
      <c r="E16" s="7" t="s">
        <v>6</v>
      </c>
      <c r="F16" s="7" t="s">
        <v>6</v>
      </c>
      <c r="G16" s="7" t="s">
        <v>6</v>
      </c>
      <c r="H16" s="7" t="s">
        <v>6</v>
      </c>
      <c r="I16" s="33" t="s">
        <v>6</v>
      </c>
    </row>
    <row r="17" spans="1:9" ht="20.100000000000001" customHeight="1" x14ac:dyDescent="0.25">
      <c r="B17" s="34" t="s">
        <v>7</v>
      </c>
      <c r="C17" s="8" t="s">
        <v>8</v>
      </c>
      <c r="D17" s="9">
        <v>6.7500000000000004E-2</v>
      </c>
      <c r="E17" s="10">
        <f>IF(AND(2000&lt;=$E$15,$E$15&lt;=4999),$E$15*30.67/1000,0)</f>
        <v>0</v>
      </c>
      <c r="F17" s="21">
        <f>IF(AND(1999&lt;$F$15,$F$15&lt;=4999),$F$15*30.67/1000,0)</f>
        <v>0</v>
      </c>
      <c r="G17" s="21">
        <f>IF(AND(1999&lt;$G$15,$G$15&lt;=4999),$G$15*30.67/1000,0)</f>
        <v>0</v>
      </c>
      <c r="H17" s="21">
        <f>IF(AND(1999&lt;$H$15,$H$15&lt;=4999),$H$15*30.67/1000,0)</f>
        <v>0</v>
      </c>
      <c r="I17" s="21">
        <f>IF(AND(2000&lt;=$I$4,$I$4&lt;=4999),$I$4*30.67/1000,0)</f>
        <v>0</v>
      </c>
    </row>
    <row r="18" spans="1:9" ht="20.100000000000001" customHeight="1" x14ac:dyDescent="0.25">
      <c r="A18" s="1" t="s">
        <v>9</v>
      </c>
      <c r="B18" s="35"/>
      <c r="C18" s="8" t="s">
        <v>10</v>
      </c>
      <c r="D18" s="9">
        <v>6.3399999999999998E-2</v>
      </c>
      <c r="E18" s="10">
        <f>IF(AND(2000&lt;=$E$15,$E$15&lt;=4999),$E$15*19.41/1000,0)</f>
        <v>0</v>
      </c>
      <c r="F18" s="21">
        <f>IF(AND(1999&lt;$F$15,$F$15&lt;=4999),$F$15*19.41/1000,0)</f>
        <v>0</v>
      </c>
      <c r="G18" s="21">
        <f>IF(AND(1999&lt;$G$15,$G$15&lt;=4999),$G$15*19.41/1000,0)</f>
        <v>0</v>
      </c>
      <c r="H18" s="21">
        <f>IF(AND(1999&lt;$H$15,$H$15&lt;=4999),$H$15*19.41/1000,0)</f>
        <v>0</v>
      </c>
      <c r="I18" s="21">
        <f>IF(AND(2000&lt;=$I$4,$I$4&lt;=4999),$I$4*19.41/1000,0)</f>
        <v>0</v>
      </c>
    </row>
    <row r="19" spans="1:9" ht="20.100000000000001" customHeight="1" x14ac:dyDescent="0.25">
      <c r="B19" s="35"/>
      <c r="C19" s="8" t="s">
        <v>11</v>
      </c>
      <c r="D19" s="9">
        <v>6.1699999999999998E-2</v>
      </c>
      <c r="E19" s="10">
        <f>IF(AND(2000&lt;=$E$15,$E$15&lt;=4999),$E$15*14.61/1000,0)</f>
        <v>0</v>
      </c>
      <c r="F19" s="21">
        <f>IF(AND(1999&lt;$F$15,$F$15&lt;=4999),$F$15*14.61/1000,0)</f>
        <v>0</v>
      </c>
      <c r="G19" s="21">
        <f>IF(AND(1999&lt;$G$15,$G$15&lt;=4999),$G$15*14.61/1000,0)</f>
        <v>0</v>
      </c>
      <c r="H19" s="21">
        <f>IF(AND(1999&lt;$H$15,$H$15&lt;=4999),$H$15*14.61/1000,0)</f>
        <v>0</v>
      </c>
      <c r="I19" s="21">
        <f>IF(AND(2000&lt;=$I$4,$I$4&lt;=4999),$I$4*14.61/1000,0)</f>
        <v>0</v>
      </c>
    </row>
    <row r="20" spans="1:9" ht="20.100000000000001" customHeight="1" x14ac:dyDescent="0.25">
      <c r="B20" s="36"/>
      <c r="C20" s="11" t="s">
        <v>12</v>
      </c>
      <c r="D20" s="12">
        <v>6.0400000000000002E-2</v>
      </c>
      <c r="E20" s="10">
        <f>IF(AND(2000&lt;=$E$15,$E$15&lt;=4999),$E$15*11.04/1000,0)</f>
        <v>0</v>
      </c>
      <c r="F20" s="21">
        <f>IF(AND(1999&lt;$F$15,$F$15&lt;=4999),$F$15*11.04/1000,0)</f>
        <v>0</v>
      </c>
      <c r="G20" s="21">
        <f>IF(AND(1999&lt;$G$15,$G$15&lt;=4999),$G$15*11.04/1000,0)</f>
        <v>0</v>
      </c>
      <c r="H20" s="21">
        <f>IF(AND(1999&lt;$H$15,$H$15&lt;=4999),$H$15*11.04/1000,0)</f>
        <v>0</v>
      </c>
      <c r="I20" s="22">
        <f>IF(AND(2000&lt;=$I$4,$I$4&lt;4999),$I$4*11.04/1000,0)</f>
        <v>0</v>
      </c>
    </row>
    <row r="21" spans="1:9" ht="18" customHeight="1" x14ac:dyDescent="0.25">
      <c r="B21" s="14"/>
      <c r="C21" s="14"/>
      <c r="D21" s="15"/>
    </row>
    <row r="22" spans="1:9" ht="20.100000000000001" customHeight="1" x14ac:dyDescent="0.25">
      <c r="B22" s="51" t="s">
        <v>20</v>
      </c>
      <c r="C22" s="51"/>
      <c r="D22" s="52"/>
      <c r="E22" s="39" t="s">
        <v>23</v>
      </c>
      <c r="F22" s="40"/>
      <c r="G22" s="40"/>
      <c r="H22" s="41"/>
      <c r="I22" s="42"/>
    </row>
    <row r="23" spans="1:9" ht="50.1" customHeight="1" x14ac:dyDescent="0.25">
      <c r="B23" s="53"/>
      <c r="C23" s="53"/>
      <c r="D23" s="54"/>
      <c r="E23" s="5" t="s">
        <v>0</v>
      </c>
      <c r="F23" s="5" t="s">
        <v>1</v>
      </c>
      <c r="G23" s="5" t="s">
        <v>2</v>
      </c>
      <c r="H23" s="5" t="s">
        <v>3</v>
      </c>
      <c r="I23" s="42"/>
    </row>
    <row r="24" spans="1:9" ht="20.100000000000001" customHeight="1" x14ac:dyDescent="0.25">
      <c r="B24" s="43" t="s">
        <v>4</v>
      </c>
      <c r="C24" s="44"/>
      <c r="D24" s="45"/>
      <c r="E24" s="23">
        <f>IF(('[1]Ravalement simple'!$M$53+'[2]Ravalement simple'!$M$53+'[3]Ravalement simple'!$M$53+'[4]Ravalement simple'!$M$53+'[5]Ravalement simple'!$M$53+'[6]Ravalement simple'!$M$53+'[7]Ravalement simple'!$M$53+'[8]Ravalement simple'!$M$54+'[9]Ravalement simple'!$M$53)&gt;=5000,('[1]Ravalement simple'!$M$53+'[2]Ravalement simple'!$M$53+'[3]Ravalement simple'!$M$53+'[4]Ravalement simple'!$M$53+'[5]Ravalement simple'!$M$53+'[6]Ravalement simple'!$M$53+'[7]Ravalement simple'!$M$53+'[8]Ravalement simple'!$M$54+'[9]Ravalement simple'!$M$53),0)</f>
        <v>0</v>
      </c>
      <c r="F24" s="23">
        <f>IF(('[1]ITE + Tout Enduit'!$M$53+'[2]ITE + Tout Enduit'!$M$53+'[3]ITE + Tout Enduit'!$M$53+'[4]ITE + Tout Enduit'!$M$53+'[5]ITE + Tout Enduit'!$M$53+'[6]ITE + Tout Enduit'!$M$53+'[7]ITE + Tout Enduit'!$M$53+'[8]ITE + Tout Enduit'!$M$54+'[9]ITE + Tout Enduit'!$M$53)&gt;=5000,('[1]ITE + Tout Enduit'!$M$53+'[2]ITE + Tout Enduit'!$M$53+'[3]ITE + Tout Enduit'!$M$53+'[4]ITE + Tout Enduit'!$M$53+'[5]ITE + Tout Enduit'!$M$53+'[6]ITE + Tout Enduit'!$M$53+'[7]ITE + Tout Enduit'!$M$53+'[8]ITE + Tout Enduit'!$M$54+'[9]ITE + Tout Enduit'!$M$53),0)</f>
        <v>0</v>
      </c>
      <c r="G24" s="23">
        <f>IF(('[1]ITE + Mixte Enduit - Bardage'!$M$53+'[2]ITE + Mixte Enduit - Bardage'!$M$53+'[3]ITE + Mixte Enduit - Bardage'!$M$53+'[4]ITE + Mixte Enduit - Bardage'!$M$53+'[5]ITE + Mixte Enduit - Bardage'!$M$53+'[6]ITE + Mixte Enduit - Bardage'!$M$53+'[7]ITE + Mixte Enduit - Bardage'!$M$53+'[8]ITE + Mixte Enduit - Bardage'!$M$54+'[9]ITE + Mixte Enduit - Bardage'!$M$53)&gt;=5000,('[1]ITE + Mixte Enduit - Bardage'!$M$53+'[2]ITE + Mixte Enduit - Bardage'!$M$53+'[3]ITE + Mixte Enduit - Bardage'!$M$53+'[4]ITE + Mixte Enduit - Bardage'!$M$53+'[5]ITE + Mixte Enduit - Bardage'!$M$53+'[6]ITE + Mixte Enduit - Bardage'!$M$53+'[7]ITE + Mixte Enduit - Bardage'!$M$53+'[8]ITE + Mixte Enduit - Bardage'!$M$54+'[9]ITE + Mixte Enduit - Bardage'!$M$53),0)</f>
        <v>0</v>
      </c>
      <c r="H24" s="23">
        <f>IF(('[1]ITE + Tout Bardage'!$M$53+'[2]ITE + Tout Bardage'!$M$53+'[3]ITE + Tout Bardage'!$M$53+'[4]ITE + Tout Bardage'!$M$53+'[5]ITE + Tout Bardage'!$M$53+'[6]ITE + Tout Bardage'!$M$53+'[7]ITE + Tout Bardage'!$M$53+'[8]ITE + Tout Bardage'!$M$54+'[9]ITE + Tout Bardage'!$M$53)&gt;=5000,('[1]ITE + Tout Bardage'!$M$53+'[2]ITE + Tout Bardage'!$M$53+'[3]ITE + Tout Bardage'!$M$53+'[4]ITE + Tout Bardage'!$M$53+'[5]ITE + Tout Bardage'!$M$53+'[6]ITE + Tout Bardage'!$M$53+'[7]ITE + Tout Bardage'!$M$53+'[8]ITE + Tout Bardage'!$M$54+'[9]ITE + Tout Bardage'!$M$53),0)</f>
        <v>0</v>
      </c>
    </row>
    <row r="25" spans="1:9" ht="45" customHeight="1" x14ac:dyDescent="0.25">
      <c r="B25" s="46" t="s">
        <v>13</v>
      </c>
      <c r="C25" s="57"/>
      <c r="D25" s="6" t="s">
        <v>21</v>
      </c>
      <c r="E25" s="7" t="s">
        <v>6</v>
      </c>
      <c r="F25" s="7" t="s">
        <v>6</v>
      </c>
      <c r="G25" s="7" t="s">
        <v>6</v>
      </c>
      <c r="H25" s="7" t="s">
        <v>6</v>
      </c>
      <c r="I25" s="33" t="s">
        <v>6</v>
      </c>
    </row>
    <row r="26" spans="1:9" ht="20.100000000000001" customHeight="1" x14ac:dyDescent="0.25">
      <c r="B26" s="58" t="s">
        <v>7</v>
      </c>
      <c r="C26" s="16" t="s">
        <v>8</v>
      </c>
      <c r="D26" s="9">
        <v>6.7500000000000004E-2</v>
      </c>
      <c r="E26" s="21">
        <f>$E$24*30.67/1000</f>
        <v>0</v>
      </c>
      <c r="F26" s="10">
        <f>$F$24*30.67/1000</f>
        <v>0</v>
      </c>
      <c r="G26" s="10">
        <f>$G$24*30.67/1000</f>
        <v>0</v>
      </c>
      <c r="H26" s="10">
        <f>$H$24*30.67/1000</f>
        <v>0</v>
      </c>
      <c r="I26" s="10">
        <f>IF($I$4&gt;=5000,$I$4*30.67/1000,0)</f>
        <v>0</v>
      </c>
    </row>
    <row r="27" spans="1:9" ht="20.100000000000001" customHeight="1" x14ac:dyDescent="0.25">
      <c r="B27" s="59"/>
      <c r="C27" s="16" t="s">
        <v>10</v>
      </c>
      <c r="D27" s="9">
        <v>6.3399999999999998E-2</v>
      </c>
      <c r="E27" s="21">
        <f>$E$24*19.41/1000</f>
        <v>0</v>
      </c>
      <c r="F27" s="10">
        <f>$F$24*19.41/1000</f>
        <v>0</v>
      </c>
      <c r="G27" s="10">
        <f>$G$24*19.41/1000</f>
        <v>0</v>
      </c>
      <c r="H27" s="10">
        <f>$H$24*19.41/1000</f>
        <v>0</v>
      </c>
      <c r="I27" s="10">
        <f>IF($I$4&gt;=5000,$I$4*19.41/1000,0)</f>
        <v>0</v>
      </c>
    </row>
    <row r="28" spans="1:9" ht="20.100000000000001" customHeight="1" x14ac:dyDescent="0.25">
      <c r="B28" s="59"/>
      <c r="C28" s="16" t="s">
        <v>11</v>
      </c>
      <c r="D28" s="9">
        <v>6.1699999999999998E-2</v>
      </c>
      <c r="E28" s="21">
        <f>$E$24*14.61/1000</f>
        <v>0</v>
      </c>
      <c r="F28" s="10">
        <f>$F$24*14.61/1000</f>
        <v>0</v>
      </c>
      <c r="G28" s="10">
        <f>$G$24*14.61/1000</f>
        <v>0</v>
      </c>
      <c r="H28" s="10">
        <f>$H$24*14.61/1000</f>
        <v>0</v>
      </c>
      <c r="I28" s="10">
        <f>IF($I$4&gt;=5000,$I$4*14.61/1000,0)</f>
        <v>0</v>
      </c>
    </row>
    <row r="29" spans="1:9" ht="20.100000000000001" customHeight="1" x14ac:dyDescent="0.25">
      <c r="B29" s="59"/>
      <c r="C29" s="16" t="s">
        <v>12</v>
      </c>
      <c r="D29" s="9">
        <v>6.0400000000000002E-2</v>
      </c>
      <c r="E29" s="21">
        <f>$E$24*11.04/1000</f>
        <v>0</v>
      </c>
      <c r="F29" s="10">
        <f>$F$24*11.04/1000</f>
        <v>0</v>
      </c>
      <c r="G29" s="10">
        <f>$G$24*11.04/1000</f>
        <v>0</v>
      </c>
      <c r="H29" s="10">
        <f>$H$24*11.04/1000</f>
        <v>0</v>
      </c>
      <c r="I29" s="10">
        <f>IF($I$4&gt;=5000,$I$4*11.04/1000,0)</f>
        <v>0</v>
      </c>
    </row>
    <row r="30" spans="1:9" ht="20.100000000000001" customHeight="1" x14ac:dyDescent="0.25">
      <c r="B30" s="58"/>
      <c r="C30" s="3" t="s">
        <v>14</v>
      </c>
      <c r="D30" s="9">
        <v>6.1899999999999997E-2</v>
      </c>
      <c r="E30" s="21">
        <f>$E$24*9.77/1000</f>
        <v>0</v>
      </c>
      <c r="F30" s="10">
        <f>$F$24*9.77/1000</f>
        <v>0</v>
      </c>
      <c r="G30" s="10">
        <f>$G$24*9.77/1000</f>
        <v>0</v>
      </c>
      <c r="H30" s="10">
        <f>$H$24*9.77/1000</f>
        <v>0</v>
      </c>
      <c r="I30" s="10">
        <f>IF($I$4&gt;=5000,$I$4*9.77/1000,)</f>
        <v>0</v>
      </c>
    </row>
    <row r="31" spans="1:9" ht="20.100000000000001" customHeight="1" x14ac:dyDescent="0.25">
      <c r="B31" s="59"/>
      <c r="C31" s="3" t="s">
        <v>15</v>
      </c>
      <c r="D31" s="9">
        <v>6.2300000000000001E-2</v>
      </c>
      <c r="E31" s="21">
        <f>$E$24*8.47/1000</f>
        <v>0</v>
      </c>
      <c r="F31" s="10">
        <f>$F$24*8.47/1000</f>
        <v>0</v>
      </c>
      <c r="G31" s="10">
        <f>$G$24*8.47/1000</f>
        <v>0</v>
      </c>
      <c r="H31" s="10">
        <f>$H$24*8.47/1000</f>
        <v>0</v>
      </c>
      <c r="I31" s="10">
        <f>IF($I$4&gt;=5000,$I$4*8.47/1000,0)</f>
        <v>0</v>
      </c>
    </row>
    <row r="32" spans="1:9" ht="20.100000000000001" customHeight="1" x14ac:dyDescent="0.25">
      <c r="B32" s="60"/>
      <c r="C32" s="17" t="s">
        <v>16</v>
      </c>
      <c r="D32" s="12">
        <v>6.25E-2</v>
      </c>
      <c r="E32" s="22">
        <f>$E$24*7.21/1000</f>
        <v>0</v>
      </c>
      <c r="F32" s="13">
        <f>$F$24*7.21/1000</f>
        <v>0</v>
      </c>
      <c r="G32" s="13">
        <f>$G$24*7.21/1000</f>
        <v>0</v>
      </c>
      <c r="H32" s="13">
        <f>$H$24*7.21/1000</f>
        <v>0</v>
      </c>
      <c r="I32" s="13">
        <f>IF($I$4&gt;=5000,$I$4*7.21/1000,0)</f>
        <v>0</v>
      </c>
    </row>
    <row r="33" spans="2:9" ht="18" customHeight="1" x14ac:dyDescent="0.25"/>
    <row r="34" spans="2:9" ht="50.1" customHeight="1" x14ac:dyDescent="0.25">
      <c r="B34" s="29" t="s">
        <v>25</v>
      </c>
      <c r="C34" s="30"/>
      <c r="D34" s="31"/>
      <c r="E34" s="5" t="s">
        <v>0</v>
      </c>
      <c r="F34" s="5" t="s">
        <v>1</v>
      </c>
      <c r="G34" s="5" t="s">
        <v>2</v>
      </c>
      <c r="H34" s="5" t="s">
        <v>3</v>
      </c>
      <c r="I34" s="28"/>
    </row>
    <row r="35" spans="2:9" ht="20.100000000000001" customHeight="1" x14ac:dyDescent="0.25">
      <c r="B35" s="43" t="s">
        <v>4</v>
      </c>
      <c r="C35" s="44"/>
      <c r="D35" s="45"/>
      <c r="E35" s="23">
        <f>+E9+E15+E24</f>
        <v>0</v>
      </c>
      <c r="F35" s="23">
        <f>+F9+F15+F24</f>
        <v>0</v>
      </c>
      <c r="G35" s="23">
        <f>+G9+G15+G24</f>
        <v>0</v>
      </c>
      <c r="H35" s="23">
        <f>+H9+H15+H24</f>
        <v>0</v>
      </c>
      <c r="I35" s="28"/>
    </row>
    <row r="36" spans="2:9" ht="45" customHeight="1" x14ac:dyDescent="0.25">
      <c r="B36" s="61"/>
      <c r="C36" s="62"/>
      <c r="D36" s="6" t="s">
        <v>21</v>
      </c>
      <c r="E36" s="7" t="s">
        <v>6</v>
      </c>
      <c r="F36" s="7" t="s">
        <v>6</v>
      </c>
      <c r="G36" s="7" t="s">
        <v>6</v>
      </c>
      <c r="H36" s="7" t="s">
        <v>6</v>
      </c>
      <c r="I36" s="28"/>
    </row>
    <row r="37" spans="2:9" ht="20.100000000000001" customHeight="1" x14ac:dyDescent="0.25">
      <c r="B37" s="58" t="s">
        <v>7</v>
      </c>
      <c r="C37" s="16" t="s">
        <v>8</v>
      </c>
      <c r="D37" s="9">
        <v>6.7500000000000004E-2</v>
      </c>
      <c r="E37" s="21">
        <f>+E11+E17+E26</f>
        <v>0</v>
      </c>
      <c r="F37" s="10">
        <f t="shared" ref="F37:H37" si="0">+F11+F17+F26</f>
        <v>0</v>
      </c>
      <c r="G37" s="10">
        <f t="shared" si="0"/>
        <v>0</v>
      </c>
      <c r="H37" s="10">
        <f t="shared" si="0"/>
        <v>0</v>
      </c>
      <c r="I37" s="28"/>
    </row>
    <row r="38" spans="2:9" ht="20.100000000000001" customHeight="1" x14ac:dyDescent="0.25">
      <c r="B38" s="59"/>
      <c r="C38" s="16" t="s">
        <v>10</v>
      </c>
      <c r="D38" s="9">
        <v>6.3399999999999998E-2</v>
      </c>
      <c r="E38" s="21">
        <f>+E11+E18+E27</f>
        <v>0</v>
      </c>
      <c r="F38" s="10">
        <f t="shared" ref="F38:H38" si="1">+F11+F18+F27</f>
        <v>0</v>
      </c>
      <c r="G38" s="10">
        <f t="shared" si="1"/>
        <v>0</v>
      </c>
      <c r="H38" s="10">
        <f t="shared" si="1"/>
        <v>0</v>
      </c>
      <c r="I38" s="28"/>
    </row>
    <row r="39" spans="2:9" ht="20.100000000000001" customHeight="1" x14ac:dyDescent="0.25">
      <c r="B39" s="59"/>
      <c r="C39" s="16" t="s">
        <v>11</v>
      </c>
      <c r="D39" s="9">
        <v>6.1699999999999998E-2</v>
      </c>
      <c r="E39" s="21">
        <f>+E11+E19+E28</f>
        <v>0</v>
      </c>
      <c r="F39" s="10">
        <f t="shared" ref="F39:H39" si="2">+F11+F19+F28</f>
        <v>0</v>
      </c>
      <c r="G39" s="10">
        <f t="shared" si="2"/>
        <v>0</v>
      </c>
      <c r="H39" s="10">
        <f t="shared" si="2"/>
        <v>0</v>
      </c>
      <c r="I39" s="28"/>
    </row>
    <row r="40" spans="2:9" ht="20.100000000000001" customHeight="1" x14ac:dyDescent="0.25">
      <c r="B40" s="59"/>
      <c r="C40" s="16" t="s">
        <v>12</v>
      </c>
      <c r="D40" s="9">
        <v>6.0400000000000002E-2</v>
      </c>
      <c r="E40" s="21">
        <f>+E11+E20+E29</f>
        <v>0</v>
      </c>
      <c r="F40" s="10">
        <f t="shared" ref="F40:H40" si="3">+F11+F20+F29</f>
        <v>0</v>
      </c>
      <c r="G40" s="10">
        <f t="shared" si="3"/>
        <v>0</v>
      </c>
      <c r="H40" s="10">
        <f t="shared" si="3"/>
        <v>0</v>
      </c>
      <c r="I40" s="28"/>
    </row>
    <row r="41" spans="2:9" ht="20.100000000000001" customHeight="1" x14ac:dyDescent="0.25">
      <c r="B41" s="58"/>
      <c r="C41" s="3" t="s">
        <v>14</v>
      </c>
      <c r="D41" s="9">
        <v>6.1899999999999997E-2</v>
      </c>
      <c r="E41" s="21">
        <f>+E11+E30</f>
        <v>0</v>
      </c>
      <c r="F41" s="10">
        <f t="shared" ref="F41:H41" si="4">+F11+F30</f>
        <v>0</v>
      </c>
      <c r="G41" s="10">
        <f t="shared" si="4"/>
        <v>0</v>
      </c>
      <c r="H41" s="10">
        <f t="shared" si="4"/>
        <v>0</v>
      </c>
      <c r="I41" s="28"/>
    </row>
    <row r="42" spans="2:9" ht="20.100000000000001" customHeight="1" x14ac:dyDescent="0.25">
      <c r="B42" s="59"/>
      <c r="C42" s="3" t="s">
        <v>15</v>
      </c>
      <c r="D42" s="9">
        <v>6.2300000000000001E-2</v>
      </c>
      <c r="E42" s="21">
        <f>+E11+E31</f>
        <v>0</v>
      </c>
      <c r="F42" s="10">
        <f t="shared" ref="F42:H42" si="5">+F11+F31</f>
        <v>0</v>
      </c>
      <c r="G42" s="10">
        <f t="shared" si="5"/>
        <v>0</v>
      </c>
      <c r="H42" s="10">
        <f t="shared" si="5"/>
        <v>0</v>
      </c>
      <c r="I42" s="28"/>
    </row>
    <row r="43" spans="2:9" ht="20.100000000000001" customHeight="1" x14ac:dyDescent="0.25">
      <c r="B43" s="60"/>
      <c r="C43" s="17" t="s">
        <v>16</v>
      </c>
      <c r="D43" s="12">
        <v>6.25E-2</v>
      </c>
      <c r="E43" s="22">
        <f>+E11+E32</f>
        <v>0</v>
      </c>
      <c r="F43" s="13">
        <f t="shared" ref="F43:G43" si="6">+F11+F32</f>
        <v>0</v>
      </c>
      <c r="G43" s="13">
        <f t="shared" si="6"/>
        <v>0</v>
      </c>
      <c r="H43" s="13">
        <f>+H11+H32</f>
        <v>0</v>
      </c>
      <c r="I43" s="28"/>
    </row>
    <row r="45" spans="2:9" ht="44.25" customHeight="1" x14ac:dyDescent="0.25">
      <c r="B45" s="55" t="s">
        <v>24</v>
      </c>
      <c r="C45" s="56"/>
      <c r="D45" s="56"/>
      <c r="E45" s="56"/>
      <c r="F45" s="56"/>
      <c r="G45" s="56"/>
      <c r="H45" s="56"/>
      <c r="I45" s="56"/>
    </row>
  </sheetData>
  <sheetProtection algorithmName="SHA-512" hashValue="5gsO0BJNw+X30TM2PcKf3ijAseLEDz9c9XvJ7OsPvLj2EPu3kOXzJRAMGexZq5aNej+2wEtoPsyV1me/7OhNIg==" saltValue="adnT8jJUMPYAbJdPUMxejw==" spinCount="100000" sheet="1" objects="1" scenarios="1"/>
  <mergeCells count="23">
    <mergeCell ref="B45:I45"/>
    <mergeCell ref="E22:H22"/>
    <mergeCell ref="I22:I23"/>
    <mergeCell ref="B24:D24"/>
    <mergeCell ref="B25:C25"/>
    <mergeCell ref="B26:B32"/>
    <mergeCell ref="B22:D23"/>
    <mergeCell ref="B35:D35"/>
    <mergeCell ref="B36:C36"/>
    <mergeCell ref="B37:B43"/>
    <mergeCell ref="B17:B20"/>
    <mergeCell ref="B1:I1"/>
    <mergeCell ref="B2:I2"/>
    <mergeCell ref="E13:H13"/>
    <mergeCell ref="I13:I14"/>
    <mergeCell ref="B15:D15"/>
    <mergeCell ref="B16:C16"/>
    <mergeCell ref="E7:H7"/>
    <mergeCell ref="B9:D9"/>
    <mergeCell ref="B10:C10"/>
    <mergeCell ref="B5:H5"/>
    <mergeCell ref="B7:D8"/>
    <mergeCell ref="B13:D14"/>
  </mergeCells>
  <conditionalFormatting sqref="E9:H9">
    <cfRule type="cellIs" dxfId="7" priority="13" operator="equal">
      <formula>0</formula>
    </cfRule>
  </conditionalFormatting>
  <conditionalFormatting sqref="E11:H11">
    <cfRule type="cellIs" dxfId="6" priority="9" operator="equal">
      <formula>0</formula>
    </cfRule>
  </conditionalFormatting>
  <conditionalFormatting sqref="E15:H15">
    <cfRule type="cellIs" dxfId="5" priority="8" operator="equal">
      <formula>0</formula>
    </cfRule>
  </conditionalFormatting>
  <conditionalFormatting sqref="E24:H24">
    <cfRule type="cellIs" dxfId="4" priority="5" operator="equal">
      <formula>0</formula>
    </cfRule>
  </conditionalFormatting>
  <conditionalFormatting sqref="E35:H35">
    <cfRule type="cellIs" dxfId="3" priority="1" operator="equal">
      <formula>0</formula>
    </cfRule>
  </conditionalFormatting>
  <conditionalFormatting sqref="E37:H43">
    <cfRule type="cellIs" dxfId="2" priority="2" operator="equal">
      <formula>0</formula>
    </cfRule>
  </conditionalFormatting>
  <conditionalFormatting sqref="E17:I20">
    <cfRule type="cellIs" dxfId="1" priority="19" operator="equal">
      <formula>0</formula>
    </cfRule>
  </conditionalFormatting>
  <conditionalFormatting sqref="E26:I32">
    <cfRule type="cellIs" dxfId="0" priority="18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de Prêts Collectifs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2024-06-24T16:39:05Z</cp:lastPrinted>
  <dcterms:created xsi:type="dcterms:W3CDTF">2024-05-09T08:26:09Z</dcterms:created>
  <dcterms:modified xsi:type="dcterms:W3CDTF">2024-07-02T08:50:07Z</dcterms:modified>
</cp:coreProperties>
</file>