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e\Documents\Ph. MARIANI\Résidence BOIS JOLI 2\Rénovation Energétique BJ2\Société ENERGIE &amp; SERVICE\Configurateurs et Simulateur\Configurateurs et Simulateur (Version 2)\"/>
    </mc:Choice>
  </mc:AlternateContent>
  <xr:revisionPtr revIDLastSave="0" documentId="13_ncr:1_{9BC91477-CC03-4822-86F5-821041540C8C}" xr6:coauthVersionLast="47" xr6:coauthVersionMax="47" xr10:uidLastSave="{00000000-0000-0000-0000-000000000000}"/>
  <bookViews>
    <workbookView xWindow="-120" yWindow="-120" windowWidth="20730" windowHeight="11160" tabRatio="731" xr2:uid="{7A008F1B-333D-4D99-A21D-94E01CBC9480}"/>
  </bookViews>
  <sheets>
    <sheet name="Préambule" sheetId="9" r:id="rId1"/>
    <sheet name="ITE + Tout Enduit" sheetId="6" r:id="rId2"/>
    <sheet name="ITE + Mixte Enduit - Bardage" sheetId="13" r:id="rId3"/>
  </sheets>
  <definedNames>
    <definedName name="_A2943" localSheetId="0">#REF!</definedName>
    <definedName name="_A2943">#REF!</definedName>
    <definedName name="_a893" localSheetId="0">#REF!</definedName>
    <definedName name="_a893">#REF!</definedName>
    <definedName name="ADRESSE_IMM">#REF!</definedName>
    <definedName name="C._AFF">#REF!</definedName>
    <definedName name="C._CLIENT">#REF!</definedName>
    <definedName name="CCOMPOSITION">#REF!</definedName>
    <definedName name="CDEFINITION">#REF!</definedName>
    <definedName name="CEXE">#REF!</definedName>
    <definedName name="CLELOT">#REF!</definedName>
    <definedName name="CLOT">#REF!</definedName>
    <definedName name="CMARCHE">#REF!</definedName>
    <definedName name="CODE_CLIENT">#REF!</definedName>
    <definedName name="CODE_IMM">#REF!</definedName>
    <definedName name="CODE_POSTAL">#REF!</definedName>
    <definedName name="COPT">#REF!</definedName>
    <definedName name="CPROJET">#REF!</definedName>
    <definedName name="CPUNIT">#REF!</definedName>
    <definedName name="CQUANT">#REF!</definedName>
    <definedName name="_xlnm.Criteria">#REF!</definedName>
    <definedName name="CSITUATION">#REF!</definedName>
    <definedName name="CU">#REF!</definedName>
    <definedName name="date_envoi_AO">#REF!</definedName>
    <definedName name="date_fin_AO">#REF!</definedName>
    <definedName name="DEB">#REF!</definedName>
    <definedName name="_xlnm.Extract">#REF!</definedName>
    <definedName name="FIN">#REF!</definedName>
    <definedName name="MMARCHE">#REF!</definedName>
    <definedName name="MPROJET">#REF!</definedName>
    <definedName name="MSITUATION">#REF!</definedName>
    <definedName name="N._AFF">#REF!</definedName>
    <definedName name="NOMPROV">#REF!</definedName>
    <definedName name="NUM_CL">#REF!</definedName>
    <definedName name="OBJETAFFAIRE">#REF!</definedName>
    <definedName name="PDG">#REF!</definedName>
    <definedName name="reglages" localSheetId="0">#REF!,#REF!,#REF!,#REF!,#REF!,#REF!,#REF!,#REF!,#REF!,#REF!,#REF!,#REF!,#REF!,#REF!,#REF!,#REF!,#REF!,#REF!</definedName>
    <definedName name="reglages">#REF!,#REF!,#REF!,#REF!,#REF!,#REF!,#REF!,#REF!,#REF!,#REF!,#REF!,#REF!,#REF!,#REF!,#REF!,#REF!,#REF!,#REF!</definedName>
    <definedName name="RESPDOS">#REF!</definedName>
    <definedName name="TITRE">#REF!</definedName>
    <definedName name="VILL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1" i="13" l="1"/>
  <c r="O67" i="13"/>
  <c r="H67" i="13"/>
  <c r="M67" i="13" s="1"/>
  <c r="O66" i="13"/>
  <c r="H66" i="13"/>
  <c r="M66" i="13" s="1"/>
  <c r="O64" i="13"/>
  <c r="K58" i="13"/>
  <c r="O58" i="13" s="1"/>
  <c r="H58" i="13"/>
  <c r="M58" i="13" s="1"/>
  <c r="G58" i="13"/>
  <c r="K57" i="13"/>
  <c r="O57" i="13" s="1"/>
  <c r="G57" i="13"/>
  <c r="H57" i="13" s="1"/>
  <c r="M57" i="13" s="1"/>
  <c r="O55" i="13"/>
  <c r="K55" i="13"/>
  <c r="G55" i="13"/>
  <c r="H55" i="13" s="1"/>
  <c r="M55" i="13" s="1"/>
  <c r="O54" i="13"/>
  <c r="K54" i="13"/>
  <c r="G54" i="13"/>
  <c r="H54" i="13" s="1"/>
  <c r="M54" i="13" s="1"/>
  <c r="K53" i="13"/>
  <c r="O53" i="13" s="1"/>
  <c r="H53" i="13"/>
  <c r="M53" i="13" s="1"/>
  <c r="G53" i="13"/>
  <c r="M52" i="13"/>
  <c r="K52" i="13"/>
  <c r="O52" i="13" s="1"/>
  <c r="H52" i="13"/>
  <c r="G52" i="13"/>
  <c r="O51" i="13"/>
  <c r="K51" i="13"/>
  <c r="G51" i="13"/>
  <c r="H51" i="13" s="1"/>
  <c r="M51" i="13" s="1"/>
  <c r="O49" i="13"/>
  <c r="K49" i="13"/>
  <c r="G49" i="13"/>
  <c r="H49" i="13" s="1"/>
  <c r="M49" i="13" s="1"/>
  <c r="K48" i="13"/>
  <c r="O48" i="13" s="1"/>
  <c r="H48" i="13"/>
  <c r="M48" i="13" s="1"/>
  <c r="G48" i="13"/>
  <c r="K47" i="13"/>
  <c r="O47" i="13" s="1"/>
  <c r="G47" i="13"/>
  <c r="H47" i="13" s="1"/>
  <c r="M47" i="13" s="1"/>
  <c r="K46" i="13"/>
  <c r="O46" i="13" s="1"/>
  <c r="G46" i="13"/>
  <c r="H46" i="13" s="1"/>
  <c r="M46" i="13" s="1"/>
  <c r="K45" i="13"/>
  <c r="O45" i="13" s="1"/>
  <c r="G45" i="13"/>
  <c r="H45" i="13" s="1"/>
  <c r="M45" i="13" s="1"/>
  <c r="K43" i="13"/>
  <c r="O43" i="13" s="1"/>
  <c r="G43" i="13"/>
  <c r="H43" i="13" s="1"/>
  <c r="M43" i="13" s="1"/>
  <c r="K42" i="13"/>
  <c r="O42" i="13" s="1"/>
  <c r="H42" i="13"/>
  <c r="M42" i="13" s="1"/>
  <c r="G42" i="13"/>
  <c r="K41" i="13"/>
  <c r="O41" i="13" s="1"/>
  <c r="G41" i="13"/>
  <c r="H41" i="13" s="1"/>
  <c r="M41" i="13" s="1"/>
  <c r="K40" i="13"/>
  <c r="O40" i="13" s="1"/>
  <c r="H40" i="13"/>
  <c r="M40" i="13" s="1"/>
  <c r="G40" i="13"/>
  <c r="K39" i="13"/>
  <c r="O39" i="13" s="1"/>
  <c r="G39" i="13"/>
  <c r="H39" i="13" s="1"/>
  <c r="M39" i="13" s="1"/>
  <c r="K37" i="13"/>
  <c r="O37" i="13" s="1"/>
  <c r="G37" i="13"/>
  <c r="H37" i="13" s="1"/>
  <c r="M37" i="13" s="1"/>
  <c r="K36" i="13"/>
  <c r="O36" i="13" s="1"/>
  <c r="G36" i="13"/>
  <c r="H36" i="13" s="1"/>
  <c r="M36" i="13" s="1"/>
  <c r="K35" i="13"/>
  <c r="O35" i="13" s="1"/>
  <c r="H35" i="13"/>
  <c r="M35" i="13" s="1"/>
  <c r="G35" i="13"/>
  <c r="K34" i="13"/>
  <c r="O34" i="13" s="1"/>
  <c r="G34" i="13"/>
  <c r="H34" i="13" s="1"/>
  <c r="M34" i="13" s="1"/>
  <c r="K33" i="13"/>
  <c r="O33" i="13" s="1"/>
  <c r="G33" i="13"/>
  <c r="H33" i="13" s="1"/>
  <c r="M33" i="13" s="1"/>
  <c r="M26" i="13"/>
  <c r="K26" i="13"/>
  <c r="O26" i="13" s="1"/>
  <c r="M25" i="13"/>
  <c r="K25" i="13"/>
  <c r="O25" i="13" s="1"/>
  <c r="M24" i="13"/>
  <c r="J24" i="13"/>
  <c r="K24" i="13" s="1"/>
  <c r="O24" i="13" s="1"/>
  <c r="H24" i="13"/>
  <c r="G24" i="13"/>
  <c r="J13" i="13"/>
  <c r="H13" i="13"/>
  <c r="H64" i="13" s="1"/>
  <c r="M64" i="13" s="1"/>
  <c r="G13" i="13"/>
  <c r="M12" i="13"/>
  <c r="K12" i="13"/>
  <c r="O12" i="13" s="1"/>
  <c r="M11" i="13"/>
  <c r="K11" i="13"/>
  <c r="O11" i="13" s="1"/>
  <c r="M10" i="13"/>
  <c r="K10" i="13"/>
  <c r="O10" i="13" s="1"/>
  <c r="M9" i="13"/>
  <c r="M15" i="13" s="1"/>
  <c r="K13" i="13"/>
  <c r="J24" i="6"/>
  <c r="K24" i="6" s="1"/>
  <c r="O24" i="6" s="1"/>
  <c r="H24" i="6"/>
  <c r="M24" i="6" s="1"/>
  <c r="G24" i="6"/>
  <c r="K63" i="13" l="1"/>
  <c r="O63" i="13" s="1"/>
  <c r="G63" i="13"/>
  <c r="H63" i="13" s="1"/>
  <c r="M63" i="13" s="1"/>
  <c r="K65" i="13"/>
  <c r="O65" i="13" s="1"/>
  <c r="K68" i="13"/>
  <c r="O68" i="13" s="1"/>
  <c r="O13" i="13"/>
  <c r="H68" i="13"/>
  <c r="M68" i="13" s="1"/>
  <c r="O9" i="13"/>
  <c r="O15" i="13" s="1"/>
  <c r="H65" i="13"/>
  <c r="M65" i="13" s="1"/>
  <c r="M13" i="13"/>
  <c r="M71" i="6"/>
  <c r="O64" i="6"/>
  <c r="H64" i="6"/>
  <c r="M64" i="6" s="1"/>
  <c r="M73" i="13" l="1"/>
  <c r="O73" i="13"/>
  <c r="K12" i="6"/>
  <c r="K11" i="6"/>
  <c r="K10" i="6"/>
  <c r="K9" i="6"/>
  <c r="K58" i="6"/>
  <c r="K57" i="6"/>
  <c r="K55" i="6"/>
  <c r="K54" i="6"/>
  <c r="K53" i="6"/>
  <c r="K52" i="6"/>
  <c r="K51" i="6"/>
  <c r="K49" i="6"/>
  <c r="K48" i="6"/>
  <c r="K47" i="6"/>
  <c r="K46" i="6"/>
  <c r="K45" i="6"/>
  <c r="K43" i="6"/>
  <c r="K42" i="6"/>
  <c r="K41" i="6"/>
  <c r="K40" i="6"/>
  <c r="K39" i="6"/>
  <c r="K37" i="6"/>
  <c r="K36" i="6"/>
  <c r="K35" i="6"/>
  <c r="K34" i="6"/>
  <c r="K33" i="6"/>
  <c r="M75" i="13" l="1"/>
  <c r="M26" i="6"/>
  <c r="M25" i="6"/>
  <c r="K26" i="6"/>
  <c r="O26" i="6" s="1"/>
  <c r="K25" i="6"/>
  <c r="O25" i="6" s="1"/>
  <c r="O12" i="6"/>
  <c r="O11" i="6"/>
  <c r="O10" i="6"/>
  <c r="O9" i="6"/>
  <c r="M9" i="6"/>
  <c r="M12" i="6"/>
  <c r="M11" i="6"/>
  <c r="M10" i="6"/>
  <c r="O55" i="6"/>
  <c r="G55" i="6"/>
  <c r="H55" i="6" s="1"/>
  <c r="M55" i="6" s="1"/>
  <c r="O54" i="6"/>
  <c r="G54" i="6"/>
  <c r="H54" i="6" s="1"/>
  <c r="M54" i="6" s="1"/>
  <c r="O53" i="6"/>
  <c r="G53" i="6"/>
  <c r="H53" i="6" s="1"/>
  <c r="M53" i="6" s="1"/>
  <c r="O52" i="6"/>
  <c r="G52" i="6"/>
  <c r="H52" i="6" s="1"/>
  <c r="M52" i="6" s="1"/>
  <c r="O51" i="6"/>
  <c r="G51" i="6"/>
  <c r="H51" i="6" s="1"/>
  <c r="M51" i="6" s="1"/>
  <c r="O49" i="6"/>
  <c r="G49" i="6"/>
  <c r="H49" i="6" s="1"/>
  <c r="M49" i="6" s="1"/>
  <c r="O48" i="6"/>
  <c r="G48" i="6"/>
  <c r="H48" i="6" s="1"/>
  <c r="M48" i="6" s="1"/>
  <c r="O47" i="6"/>
  <c r="G47" i="6"/>
  <c r="H47" i="6" s="1"/>
  <c r="M47" i="6" s="1"/>
  <c r="O46" i="6"/>
  <c r="G46" i="6"/>
  <c r="H46" i="6" s="1"/>
  <c r="M46" i="6" s="1"/>
  <c r="O45" i="6"/>
  <c r="G45" i="6"/>
  <c r="H45" i="6" s="1"/>
  <c r="M45" i="6" s="1"/>
  <c r="G57" i="6"/>
  <c r="H57" i="6" s="1"/>
  <c r="M57" i="6" s="1"/>
  <c r="O57" i="6"/>
  <c r="M15" i="6" l="1"/>
  <c r="O15" i="6"/>
  <c r="O58" i="6" l="1"/>
  <c r="O43" i="6"/>
  <c r="O42" i="6"/>
  <c r="O41" i="6"/>
  <c r="O40" i="6"/>
  <c r="O39" i="6"/>
  <c r="O37" i="6"/>
  <c r="O36" i="6"/>
  <c r="O35" i="6"/>
  <c r="O34" i="6"/>
  <c r="G58" i="6"/>
  <c r="G43" i="6"/>
  <c r="H43" i="6" s="1"/>
  <c r="M43" i="6" s="1"/>
  <c r="G42" i="6"/>
  <c r="H42" i="6" s="1"/>
  <c r="M42" i="6" s="1"/>
  <c r="G41" i="6"/>
  <c r="H41" i="6" s="1"/>
  <c r="M41" i="6" s="1"/>
  <c r="G40" i="6"/>
  <c r="H40" i="6" s="1"/>
  <c r="M40" i="6" s="1"/>
  <c r="G39" i="6"/>
  <c r="H39" i="6" s="1"/>
  <c r="M39" i="6" s="1"/>
  <c r="G37" i="6"/>
  <c r="H37" i="6" s="1"/>
  <c r="M37" i="6" s="1"/>
  <c r="G36" i="6"/>
  <c r="H36" i="6" s="1"/>
  <c r="M36" i="6" s="1"/>
  <c r="G35" i="6"/>
  <c r="H35" i="6" s="1"/>
  <c r="M35" i="6" s="1"/>
  <c r="G34" i="6"/>
  <c r="H34" i="6" s="1"/>
  <c r="M34" i="6" s="1"/>
  <c r="O33" i="6" l="1"/>
  <c r="O67" i="6"/>
  <c r="O66" i="6"/>
  <c r="K13" i="6"/>
  <c r="J13" i="6"/>
  <c r="K65" i="6" l="1"/>
  <c r="O65" i="6" s="1"/>
  <c r="O13" i="6"/>
  <c r="K63" i="6"/>
  <c r="O63" i="6" s="1"/>
  <c r="K68" i="6"/>
  <c r="O68" i="6" s="1"/>
  <c r="O73" i="6" l="1"/>
  <c r="H58" i="6"/>
  <c r="M58" i="6" s="1"/>
  <c r="G33" i="6"/>
  <c r="H67" i="6"/>
  <c r="M67" i="6" s="1"/>
  <c r="H66" i="6"/>
  <c r="M66" i="6" s="1"/>
  <c r="H13" i="6"/>
  <c r="G13" i="6"/>
  <c r="G63" i="6" s="1"/>
  <c r="H68" i="6" l="1"/>
  <c r="M68" i="6" s="1"/>
  <c r="H65" i="6"/>
  <c r="M65" i="6" s="1"/>
  <c r="M13" i="6"/>
  <c r="H63" i="6"/>
  <c r="M63" i="6" s="1"/>
  <c r="H33" i="6"/>
  <c r="M33" i="6" s="1"/>
  <c r="M73" i="6" l="1"/>
  <c r="M7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5" authorId="0" shapeId="0" xr:uid="{FBCA9E86-77E2-4CD8-B471-12A618BCF40E}">
      <text>
        <r>
          <rPr>
            <sz val="10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C18" authorId="0" shapeId="0" xr:uid="{86A90AB6-22E3-4E84-99E8-4CCEE71C041E}">
      <text>
        <r>
          <rPr>
            <sz val="10"/>
            <color indexed="81"/>
            <rFont val="Tahoma"/>
            <family val="2"/>
          </rPr>
          <t>renseigner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sz val="10"/>
            <color indexed="81"/>
            <rFont val="Tahoma"/>
            <family val="2"/>
          </rPr>
          <t xml:space="preserve">si vous êtes 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POUR</t>
        </r>
      </text>
    </comment>
    <comment ref="F32" authorId="0" shapeId="0" xr:uid="{E2B70AEA-D8C0-456D-A38D-408FB0EDBC32}">
      <text>
        <r>
          <rPr>
            <sz val="10"/>
            <color indexed="81"/>
            <rFont val="Tahoma"/>
            <family val="2"/>
          </rPr>
          <t>Précisez les quantités souhaitées en fonction de vos choix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</author>
  </authors>
  <commentList>
    <comment ref="G5" authorId="0" shapeId="0" xr:uid="{66ECCB5E-FDC5-47B1-B985-F7FC404C9E05}">
      <text>
        <r>
          <rPr>
            <sz val="10"/>
            <color indexed="81"/>
            <rFont val="Tahoma"/>
            <family val="2"/>
          </rPr>
          <t>Renseigner le nombre de tantièmes correspondant aux lots dont vous êtes propriétaire</t>
        </r>
      </text>
    </comment>
    <comment ref="C18" authorId="0" shapeId="0" xr:uid="{269ADDA9-BF33-4111-92B2-38B2E6C02F69}">
      <text>
        <r>
          <rPr>
            <sz val="10"/>
            <color indexed="81"/>
            <rFont val="Tahoma"/>
            <family val="2"/>
          </rPr>
          <t>renseigner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sz val="10"/>
            <color indexed="81"/>
            <rFont val="Tahoma"/>
            <family val="2"/>
          </rPr>
          <t xml:space="preserve">si vous êtes </t>
        </r>
        <r>
          <rPr>
            <sz val="14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POUR</t>
        </r>
      </text>
    </comment>
    <comment ref="F32" authorId="0" shapeId="0" xr:uid="{DF80F28D-95B2-426A-902F-15871274637C}">
      <text>
        <r>
          <rPr>
            <sz val="10"/>
            <color indexed="81"/>
            <rFont val="Tahoma"/>
            <family val="2"/>
          </rPr>
          <t>Précisez les quantités souhaitées en fonction de vos choix</t>
        </r>
      </text>
    </comment>
  </commentList>
</comments>
</file>

<file path=xl/sharedStrings.xml><?xml version="1.0" encoding="utf-8"?>
<sst xmlns="http://schemas.openxmlformats.org/spreadsheetml/2006/main" count="321" uniqueCount="142">
  <si>
    <t>Lot 2 - Menuiseries</t>
  </si>
  <si>
    <t>Montant HT</t>
  </si>
  <si>
    <t>LPN</t>
  </si>
  <si>
    <t>GDR</t>
  </si>
  <si>
    <t>NOVEBAT</t>
  </si>
  <si>
    <t>Lot 4 - VMC</t>
  </si>
  <si>
    <t>GEM</t>
  </si>
  <si>
    <t>Honoraires syndic</t>
  </si>
  <si>
    <t>FONCIA</t>
  </si>
  <si>
    <t>Honoraires MOE</t>
  </si>
  <si>
    <t>OPTIWALL</t>
  </si>
  <si>
    <t>Coordinateur sécurité</t>
  </si>
  <si>
    <t>SOCOTEC</t>
  </si>
  <si>
    <t>Bureau de contrôle</t>
  </si>
  <si>
    <t>Entreprises</t>
  </si>
  <si>
    <t>Lot 3 - Etanchéité des terrasses gravillonnées</t>
  </si>
  <si>
    <t>Entreprise</t>
  </si>
  <si>
    <t>Lot 2 - Porte de garage - mise en peinture</t>
  </si>
  <si>
    <t>Lot 2 - Porte de garage - remplacement</t>
  </si>
  <si>
    <t>Quantité</t>
  </si>
  <si>
    <t>Intervenants</t>
  </si>
  <si>
    <t>Pourcentage</t>
  </si>
  <si>
    <t>Montant TTC</t>
  </si>
  <si>
    <t>Quote-part Copropriétaire</t>
  </si>
  <si>
    <t>Organisme à désigner</t>
  </si>
  <si>
    <t>Vote</t>
  </si>
  <si>
    <t>Tantièmes Logement</t>
  </si>
  <si>
    <t>Comme vous le savez probablement, votre conseil syndical a initié une réflexion en fin d'année 2020 sur la nécessité impérieuse</t>
  </si>
  <si>
    <t>d'entreprendre la rénovation de notre copropriété.</t>
  </si>
  <si>
    <t>des signes inquiétants de détérioration.</t>
  </si>
  <si>
    <t>Comme vous aurez certainement pu le constater par vous-même, le revêtement des façades de nos bâtiments montrent  aujourd'hui</t>
  </si>
  <si>
    <t xml:space="preserve">Cette opération consiste dans la réalisation d'une Isolation Thermique par l'Extérieur recouverte d'un enduit organique sur </t>
  </si>
  <si>
    <t xml:space="preserve">Cette opération consiste dans la réalisation d'une Isolation Thermique par l'Extérieur recouverte, pour partie, d'un enduit </t>
  </si>
  <si>
    <t>d'altérer prématurément le nouveau ravalement.</t>
  </si>
  <si>
    <t>- seules les cellules</t>
  </si>
  <si>
    <t>erreurs de manipulation.</t>
  </si>
  <si>
    <t>Prime CEE Copropriété par bâtiment à déduire au prorata des tantièmes</t>
  </si>
  <si>
    <t>Rappel du contexte</t>
  </si>
  <si>
    <t>Configurateurs et simulateur</t>
  </si>
  <si>
    <t>Afin de vous permettre de mieux appréhender l'impact financier qu'auront ces travaux de rénovation sur vos budgets personnels votre</t>
  </si>
  <si>
    <t>conseil syndical a développé des outils avec lesquels vous pourrez :</t>
  </si>
  <si>
    <t xml:space="preserve">1°- </t>
  </si>
  <si>
    <t xml:space="preserve">2°- </t>
  </si>
  <si>
    <t>A vous de jouer !!!</t>
  </si>
  <si>
    <t>Pour chacun des scénarii :</t>
  </si>
  <si>
    <t xml:space="preserve">Lors de l'A.G. du 31 mai 2022, nous avons délégué à la société ENERGIE ET SERVICE, via son entité spécialisée OPTIWALL, la Maîtrise </t>
  </si>
  <si>
    <t>Au-delà de l'aspect esthétique qui contribue incontestablement à la valorisation de notre lieu de vie, la fonction première d'un ravalement</t>
  </si>
  <si>
    <t>est de garantir la protection des bâtis et par conséquent la solidité des ouvrages. Pour rappel, le dernier ravalement de BJ2 a été réalisé .</t>
  </si>
  <si>
    <t>en 1992, cela fait donc 32 ans.</t>
  </si>
  <si>
    <t>organique sur les surfaces identifiées et pour le reste des façades d'un bardage minéral en pierre reconstituée.</t>
  </si>
  <si>
    <t>l'ensemble des surfaces.</t>
  </si>
  <si>
    <t>Travaux éligibles à l'Eco PTZ collectif</t>
  </si>
  <si>
    <t>Frais annexes éligibles à l'Eco PTZ collectif</t>
  </si>
  <si>
    <t>QP Copropriétaire
éligible à l'Eco PTZ</t>
  </si>
  <si>
    <t xml:space="preserve">Contrôle </t>
  </si>
  <si>
    <t>des copropriétaires auprès de la CAISSE D'EPARGNE d'Ile-de-France.</t>
  </si>
  <si>
    <t>Total Travaux de base</t>
  </si>
  <si>
    <t>A.2 - Travaux complémentaires</t>
  </si>
  <si>
    <t>Scénario 1 - ITE + Tout Enduit :</t>
  </si>
  <si>
    <t>Scénario 2 - ITE + Mixte Enduit / Bardage :</t>
  </si>
  <si>
    <r>
      <t xml:space="preserve">Dans les </t>
    </r>
    <r>
      <rPr>
        <sz val="11"/>
        <rFont val="tahoma"/>
        <family val="2"/>
      </rPr>
      <t>deux scénarii</t>
    </r>
    <r>
      <rPr>
        <sz val="11"/>
        <color theme="1"/>
        <rFont val="Tahoma"/>
        <family val="2"/>
      </rPr>
      <t xml:space="preserve">, les occultants envisagés sont des </t>
    </r>
    <r>
      <rPr>
        <b/>
        <sz val="11"/>
        <color rgb="FFFF0000"/>
        <rFont val="Tahoma"/>
        <family val="2"/>
      </rPr>
      <t>volets roulants électriques positionnés sous linteau</t>
    </r>
    <r>
      <rPr>
        <sz val="11"/>
        <color theme="1"/>
        <rFont val="Tahoma"/>
        <family val="2"/>
      </rPr>
      <t>, en PVC ou en aluminium.</t>
    </r>
  </si>
  <si>
    <t>L'installation de volets ainsi que la mise en peinture ou le remplacement des portes de box sont des options individuelles car elles concernent</t>
  </si>
  <si>
    <t>- les travaux identifiés sous l'item "A.1 - Travaux de base" seront soumis au vote de l'ensemble de la copropriété.</t>
  </si>
  <si>
    <t>- les travaux identifiés sous l'item "A.2 - Travaux complémentaires" seront soumis au vote par bâtiment.</t>
  </si>
  <si>
    <t xml:space="preserve">d'Œuvre de conception de ce projet dans la continuité de la mission que nous lui avions confiée en 2021 dont la finalité était de réaliser </t>
  </si>
  <si>
    <t>le diagnostic de la performance énergétique de nos bâtiments.</t>
  </si>
  <si>
    <t>Cette étude a débouché sur l'élaboration de 4 scénarii dont les contenus techniques vous ont été dévoilés par OPTIWALL lors de la soirée</t>
  </si>
  <si>
    <t>Estimer au mieux la quôte-part des travaux que vous devrez financer à titre individuel dans l'un ou l'autre des 2 scénarii proposés</t>
  </si>
  <si>
    <t>ne permettant plus d'atteindre l'amélioration des performances énergétiques attendue pour nos bâtiments.</t>
  </si>
  <si>
    <t>L'option "Volets coulissants" n'a pas été retenue car celle-ci nécessitait le percement de l'isolant favorisant ainsi l'apparition de ponts thermiques</t>
  </si>
  <si>
    <t xml:space="preserve">Sur ce sujet, nous avons questionné le service de l'urbanisme de la mairie de Maurepas. L'élu en charge de ces dossiers nous a donné un avis </t>
  </si>
  <si>
    <t>favorable dans la mesure où nous compensons la dépose des volets coulissants existants par un effet architectural sur les façades.</t>
  </si>
  <si>
    <t>Dans les 2 scénarii retenus sont inclus :</t>
  </si>
  <si>
    <t xml:space="preserve">de présentation du 1er. juillet 2024. </t>
  </si>
  <si>
    <t xml:space="preserve">Au terme de cette réunion vous avez été invités à répondre à un sondage dont la finalité était de mettre en lumière les deux scénarii </t>
  </si>
  <si>
    <t>s'assurer de pouvoir toujours bénéficier des dispositifs financiers actuels.</t>
  </si>
  <si>
    <t>ayant retenus vos faveurs pour ensuite les soumettre au vote lors d'une prochaine AG à programmer avant la fin de l'année 2024 afin de</t>
  </si>
  <si>
    <r>
      <t xml:space="preserve">une fois que vous aurez renseigné les </t>
    </r>
    <r>
      <rPr>
        <b/>
        <sz val="11"/>
        <color rgb="FFFF0000"/>
        <rFont val="Tahoma"/>
        <family val="2"/>
      </rPr>
      <t xml:space="preserve">configurateurs </t>
    </r>
    <r>
      <rPr>
        <sz val="11"/>
        <color theme="1"/>
        <rFont val="Tahoma"/>
        <family val="2"/>
      </rPr>
      <t>correspondants à la localisation de vos biens immobiliers.</t>
    </r>
  </si>
  <si>
    <r>
      <t xml:space="preserve">Calculer, grâce au </t>
    </r>
    <r>
      <rPr>
        <b/>
        <sz val="11"/>
        <color rgb="FFFF0000"/>
        <rFont val="Tahoma"/>
        <family val="2"/>
      </rPr>
      <t>simulateur</t>
    </r>
    <r>
      <rPr>
        <sz val="11"/>
        <color theme="1"/>
        <rFont val="Tahoma"/>
        <family val="2"/>
      </rPr>
      <t xml:space="preserve">, le montant de vos mensualités si vous décidez d'adhérer aux prêts collectifs souscrits par le syndicat </t>
    </r>
  </si>
  <si>
    <r>
      <t xml:space="preserve">Vos quôtes-parts, calculées dans les configurateurs,  se reporteront automatiquement dans le simulateur. Si vous souhaitez financer </t>
    </r>
    <r>
      <rPr>
        <b/>
        <u/>
        <sz val="11"/>
        <color rgb="FFFF0000"/>
        <rFont val="Tahoma"/>
        <family val="2"/>
      </rPr>
      <t/>
    </r>
  </si>
  <si>
    <r>
      <rPr>
        <b/>
        <u/>
        <sz val="11"/>
        <rFont val="TAHOMA"/>
        <family val="2"/>
      </rPr>
      <t>partiellement</t>
    </r>
    <r>
      <rPr>
        <sz val="11"/>
        <color theme="1"/>
        <rFont val="Tahoma"/>
        <family val="2"/>
      </rPr>
      <t xml:space="preserve"> votre quôte-part via l'adhésion au prêt collectif, il vous suffira de renseigner dans la cellule dédiée le montant de </t>
    </r>
  </si>
  <si>
    <t>l'emprunt envisagé.</t>
  </si>
  <si>
    <t xml:space="preserve">    sont à renseigner. Les autres cellules des tableaux sont protégées pour éviter d'éventuelles</t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</si>
  <si>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</si>
  <si>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</si>
  <si>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0,80 -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</si>
  <si>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</si>
  <si>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ALU</t>
    </r>
    <r>
      <rPr>
        <sz val="11"/>
        <color theme="1"/>
        <rFont val="Tahoma"/>
        <family val="2"/>
      </rPr>
      <t xml:space="preserve"> - L : 1,05 - H : 1,10 BPU 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</si>
  <si>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</si>
  <si>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</si>
  <si>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0,80 - H : 1,88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</si>
  <si>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</si>
  <si>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C00000"/>
        <rFont val="Tahoma"/>
        <family val="2"/>
      </rPr>
      <t>Electrique Filaire PVC</t>
    </r>
    <r>
      <rPr>
        <sz val="11"/>
        <color theme="1"/>
        <rFont val="Tahoma"/>
        <family val="2"/>
      </rPr>
      <t xml:space="preserve"> - L : 1,05 - H : 1,10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</si>
  <si>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</si>
  <si>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</si>
  <si>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0,80 -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</si>
  <si>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</si>
  <si>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ALU</t>
    </r>
    <r>
      <rPr>
        <sz val="11"/>
        <color theme="1"/>
        <rFont val="Tahoma"/>
        <family val="2"/>
      </rPr>
      <t xml:space="preserve"> - L : 1,05 - H : 1,10 BPU 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</si>
  <si>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1,17 -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</si>
  <si>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1,56 -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</si>
  <si>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b/>
        <sz val="11"/>
        <color rgb="FFC00000"/>
        <rFont val="Tahoma"/>
        <family val="2"/>
      </rPr>
      <t xml:space="preserve"> </t>
    </r>
    <r>
      <rPr>
        <sz val="11"/>
        <color theme="1"/>
        <rFont val="Tahoma"/>
        <family val="2"/>
      </rPr>
      <t>- L : 0,80 - H : 1,88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</si>
  <si>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0,71 - H : 0,73 BPU</t>
    </r>
  </si>
  <si>
    <r>
      <t xml:space="preserve">Lot 2 - Volet Roulant </t>
    </r>
    <r>
      <rPr>
        <b/>
        <sz val="11"/>
        <color rgb="FF002060"/>
        <rFont val="TAHOMA"/>
        <family val="2"/>
      </rPr>
      <t>Solaire PVC</t>
    </r>
    <r>
      <rPr>
        <sz val="11"/>
        <color theme="1"/>
        <rFont val="Tahoma"/>
        <family val="2"/>
      </rPr>
      <t xml:space="preserve"> - L : 1,05 - H : 1,10 BPU</t>
    </r>
  </si>
  <si>
    <t>Vote par bâtiment</t>
  </si>
  <si>
    <t>EXEL PEINTURE</t>
  </si>
  <si>
    <t>Assurance Dommage ouvrage</t>
  </si>
  <si>
    <t>Tantièmes BOIS JOLI 2</t>
  </si>
  <si>
    <t>A.1 - Travaux de base (indissociables)</t>
  </si>
  <si>
    <r>
      <t xml:space="preserve">Mise en peinture du hall et des cages d'escalier du </t>
    </r>
    <r>
      <rPr>
        <b/>
        <sz val="11"/>
        <color theme="1"/>
        <rFont val="TAHOMA"/>
        <family val="2"/>
      </rPr>
      <t>Bâtiment 4</t>
    </r>
  </si>
  <si>
    <r>
      <t xml:space="preserve">Options individuelles </t>
    </r>
    <r>
      <rPr>
        <b/>
        <sz val="11"/>
        <color rgb="FFFF0000"/>
        <rFont val="Tahoma"/>
        <family val="2"/>
      </rPr>
      <t>(</t>
    </r>
    <r>
      <rPr>
        <b/>
        <u/>
        <sz val="11"/>
        <color rgb="FFFF0000"/>
        <rFont val="Tahoma"/>
        <family val="2"/>
      </rPr>
      <t>à voter en AG pour commande groupée)</t>
    </r>
  </si>
  <si>
    <r>
      <t xml:space="preserve">Lot 2 - Remplacement Porte de Hall d'entrée du </t>
    </r>
    <r>
      <rPr>
        <b/>
        <sz val="11"/>
        <color theme="1"/>
        <rFont val="TAHOMA"/>
        <family val="2"/>
      </rPr>
      <t>Bâtiment 8</t>
    </r>
  </si>
  <si>
    <t>Remplac. porte de hall Bât. 8</t>
  </si>
  <si>
    <t>Lot 1 - Façades (y/c le remplacement des éclairages en façade)</t>
  </si>
  <si>
    <t xml:space="preserve">Estimation ENERGIE &amp; SERVICE </t>
  </si>
  <si>
    <t>Vote ensemble copropriété BJ2</t>
  </si>
  <si>
    <t>(*)</t>
  </si>
  <si>
    <t>(*) Certificats d'économie d'énergie (CEE)</t>
  </si>
  <si>
    <r>
      <t xml:space="preserve">P.U. HT
</t>
    </r>
    <r>
      <rPr>
        <b/>
        <sz val="11"/>
        <color rgb="FFFF0000"/>
        <rFont val="Tahoma"/>
        <family val="2"/>
      </rPr>
      <t>(avant remise)</t>
    </r>
  </si>
  <si>
    <t>Peinture hall + Cages esc. Bât. 4</t>
  </si>
  <si>
    <t>Total des travaux correspondant à votre quote-part ……........................</t>
  </si>
  <si>
    <t>Somme restant à financer en complément de l'Eco PTZ Collectif …...........</t>
  </si>
  <si>
    <t>L'alimentation des volets pourra être filaire ou solaire selon votre convenance. Précisons toutefois que le recours à l'énergie solaire présente</t>
  </si>
  <si>
    <t>l'avantage de ne nécessiter aucun travaux préalable dans votre logement ni aucune détérioration de votre aménagement intérieur.</t>
  </si>
  <si>
    <t>à chaque copropriétaire, suivant son souhait, d'intégrer ces dépenses au montant de l'emprunt sollicité dans le cadre du prêt collectif COPRO 100.</t>
  </si>
  <si>
    <t>des zones privatives. Pour autant, le conseil syndical envisage de passer des commandes groupées pour obtenir des tarifs attractifs et permettre</t>
  </si>
  <si>
    <t>- le remplacement des menuiseries extérieures à savoir les ouvrants des R+1 et R+2, si ces derniers sont d'origine, ainsi que les</t>
  </si>
  <si>
    <t>chassis vitrés des lanterneaux assurant l'éclairage zénithal des couloirs des RdC via les toitures terrasses.</t>
  </si>
  <si>
    <t xml:space="preserve">- les travaux d'étanchéité des balcons privatifs situés au-dessus des garages pour éviter des fuites éventuelles qui risqueraient </t>
  </si>
  <si>
    <t>- le remplacement du système de VMC actuel par un dispositif de VMC hygroréglable plus économique.</t>
  </si>
  <si>
    <t>- Chaque copropriétaire devra renseigner dans la rubrique "Options individuelles votées en AG" ses choix concernant ses besoins</t>
  </si>
  <si>
    <t>en volets roulants et porte de box. Pour information, les copropriétaires de logements déjà équipés avec des volets roulants installés</t>
  </si>
  <si>
    <t>sous linteau pourront conserver leurs dispositifs. Les volets roulants positionnés en façade seront déposés lors du ravalement et ne</t>
  </si>
  <si>
    <t>seront pas reposés après les travaux.</t>
  </si>
  <si>
    <t>Lot 3 - Etanchéité des balcons privatifs au-dessus des garages</t>
  </si>
  <si>
    <t>Honoraires, aléas et assurance</t>
  </si>
  <si>
    <t>Aléas (en cours de chantier)</t>
  </si>
  <si>
    <t>2ième Choix retenu :  ITE + Mixte Enduit - Bardage</t>
  </si>
  <si>
    <t>1er Choix retenu : ITE + Tout Enduit</t>
  </si>
  <si>
    <t>Etanch. terrasses gravillonnées</t>
  </si>
  <si>
    <t>Tantièmes Bâtiment 3</t>
  </si>
  <si>
    <r>
      <t xml:space="preserve">Quote-part </t>
    </r>
    <r>
      <rPr>
        <b/>
        <sz val="11"/>
        <rFont val="TAHOMA"/>
        <family val="2"/>
      </rPr>
      <t>Bâtiment 3</t>
    </r>
  </si>
  <si>
    <t>Aide financière proposée par les fournisseurs d'énergie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</si>
</sst>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_ ;[Red]\-#,##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0"/>
      <color indexed="81"/>
      <name val="Tahoma"/>
      <family val="2"/>
    </font>
    <font>
      <b/>
      <sz val="16"/>
      <color theme="0"/>
      <name val="Tahoma"/>
      <family val="2"/>
    </font>
    <font>
      <b/>
      <sz val="16"/>
      <color theme="7" tint="-0.249977111117893"/>
      <name val="Tahoma"/>
      <family val="2"/>
    </font>
    <font>
      <b/>
      <sz val="11"/>
      <color theme="1" tint="0.34998626667073579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4"/>
      <name val="TAHOMA"/>
      <family val="2"/>
    </font>
    <font>
      <b/>
      <sz val="20"/>
      <color theme="1"/>
      <name val="Tahoma"/>
      <family val="2"/>
    </font>
    <font>
      <sz val="11"/>
      <color theme="0"/>
      <name val="TAHOMA"/>
      <family val="2"/>
    </font>
    <font>
      <b/>
      <sz val="14"/>
      <color theme="0"/>
      <name val="Tahoma"/>
      <family val="2"/>
    </font>
    <font>
      <sz val="14"/>
      <color theme="0"/>
      <name val="Tahoma"/>
      <family val="2"/>
    </font>
    <font>
      <sz val="14"/>
      <color theme="1"/>
      <name val="Tahoma"/>
      <family val="2"/>
    </font>
    <font>
      <b/>
      <sz val="11"/>
      <color rgb="FF002060"/>
      <name val="TAHOMA"/>
      <family val="2"/>
    </font>
    <font>
      <u/>
      <sz val="11"/>
      <color theme="1"/>
      <name val="Tahoma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Tahoma"/>
      <family val="2"/>
    </font>
    <font>
      <b/>
      <sz val="11"/>
      <color rgb="FFFF0000"/>
      <name val="Tahoma"/>
      <family val="2"/>
    </font>
    <font>
      <b/>
      <u/>
      <sz val="11"/>
      <color rgb="FFFF0000"/>
      <name val="Tahoma"/>
      <family val="2"/>
    </font>
    <font>
      <b/>
      <u/>
      <sz val="11"/>
      <name val="TAHOMA"/>
      <family val="2"/>
    </font>
    <font>
      <b/>
      <sz val="11"/>
      <color rgb="FFC00000"/>
      <name val="Tahoma"/>
      <family val="2"/>
    </font>
    <font>
      <sz val="10"/>
      <color indexed="81"/>
      <name val="Tahoma"/>
      <family val="2"/>
    </font>
    <font>
      <b/>
      <sz val="12"/>
      <color theme="1"/>
      <name val="TAHOMA"/>
      <family val="2"/>
    </font>
    <font>
      <sz val="14"/>
      <color indexed="81"/>
      <name val="Tahoma"/>
      <family val="2"/>
    </font>
    <font>
      <b/>
      <sz val="12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rgb="FF002060"/>
      </top>
      <bottom/>
      <diagonal/>
    </border>
  </borders>
  <cellStyleXfs count="2">
    <xf numFmtId="0" fontId="0" fillId="0" borderId="0"/>
    <xf numFmtId="0" fontId="2" fillId="0" borderId="0"/>
  </cellStyleXfs>
  <cellXfs count="118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3" fillId="3" borderId="2" xfId="1" applyNumberFormat="1" applyFont="1" applyFill="1" applyBorder="1" applyAlignment="1">
      <alignment horizontal="right" vertical="center" wrapText="1"/>
    </xf>
    <xf numFmtId="164" fontId="3" fillId="3" borderId="3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5" borderId="1" xfId="0" applyNumberFormat="1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4" borderId="1" xfId="0" applyFont="1" applyFill="1" applyBorder="1" applyAlignment="1">
      <alignment vertical="center"/>
    </xf>
    <xf numFmtId="0" fontId="3" fillId="3" borderId="5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164" fontId="11" fillId="3" borderId="1" xfId="1" applyNumberFormat="1" applyFont="1" applyFill="1" applyBorder="1" applyAlignment="1">
      <alignment horizontal="right" vertical="center" wrapText="1"/>
    </xf>
    <xf numFmtId="164" fontId="5" fillId="5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12" fillId="8" borderId="1" xfId="0" applyNumberFormat="1" applyFont="1" applyFill="1" applyBorder="1" applyAlignment="1">
      <alignment horizontal="right" vertical="center" wrapText="1"/>
    </xf>
    <xf numFmtId="165" fontId="1" fillId="3" borderId="2" xfId="0" applyNumberFormat="1" applyFont="1" applyFill="1" applyBorder="1" applyAlignment="1">
      <alignment vertical="center"/>
    </xf>
    <xf numFmtId="164" fontId="3" fillId="3" borderId="7" xfId="1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8" fontId="3" fillId="3" borderId="1" xfId="1" applyNumberFormat="1" applyFont="1" applyFill="1" applyBorder="1" applyAlignment="1">
      <alignment horizontal="right" vertical="center" wrapText="1"/>
    </xf>
    <xf numFmtId="8" fontId="5" fillId="3" borderId="1" xfId="0" applyNumberFormat="1" applyFont="1" applyFill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5" fillId="10" borderId="0" xfId="0" applyFont="1" applyFill="1" applyAlignment="1">
      <alignment vertical="center"/>
    </xf>
    <xf numFmtId="0" fontId="16" fillId="1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4" fillId="11" borderId="1" xfId="0" applyFont="1" applyFill="1" applyBorder="1" applyAlignment="1">
      <alignment horizontal="center" vertical="center" wrapText="1"/>
    </xf>
    <xf numFmtId="164" fontId="3" fillId="12" borderId="2" xfId="1" applyNumberFormat="1" applyFont="1" applyFill="1" applyBorder="1" applyAlignment="1">
      <alignment horizontal="right" vertical="center" wrapText="1"/>
    </xf>
    <xf numFmtId="164" fontId="3" fillId="12" borderId="1" xfId="1" applyNumberFormat="1" applyFont="1" applyFill="1" applyBorder="1" applyAlignment="1">
      <alignment horizontal="right" vertical="center" wrapText="1"/>
    </xf>
    <xf numFmtId="164" fontId="5" fillId="12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0" fontId="21" fillId="0" borderId="0" xfId="0" applyFont="1" applyAlignment="1">
      <alignment horizontal="right" vertical="center"/>
    </xf>
    <xf numFmtId="164" fontId="10" fillId="12" borderId="1" xfId="1" applyNumberFormat="1" applyFont="1" applyFill="1" applyBorder="1" applyAlignment="1">
      <alignment horizontal="right" vertical="center" wrapText="1"/>
    </xf>
    <xf numFmtId="164" fontId="10" fillId="12" borderId="2" xfId="1" applyNumberFormat="1" applyFont="1" applyFill="1" applyBorder="1" applyAlignment="1">
      <alignment horizontal="right" vertical="center" wrapText="1"/>
    </xf>
    <xf numFmtId="164" fontId="12" fillId="12" borderId="1" xfId="0" applyNumberFormat="1" applyFont="1" applyFill="1" applyBorder="1" applyAlignment="1">
      <alignment horizontal="right" vertical="center" wrapText="1"/>
    </xf>
    <xf numFmtId="164" fontId="12" fillId="13" borderId="1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164" fontId="3" fillId="11" borderId="1" xfId="1" applyNumberFormat="1" applyFont="1" applyFill="1" applyBorder="1" applyAlignment="1">
      <alignment horizontal="right" vertical="center" wrapText="1"/>
    </xf>
    <xf numFmtId="164" fontId="5" fillId="11" borderId="1" xfId="0" applyNumberFormat="1" applyFont="1" applyFill="1" applyBorder="1" applyAlignment="1">
      <alignment horizontal="right" vertical="center"/>
    </xf>
    <xf numFmtId="164" fontId="10" fillId="11" borderId="1" xfId="1" applyNumberFormat="1" applyFont="1" applyFill="1" applyBorder="1" applyAlignment="1">
      <alignment horizontal="right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3" fillId="11" borderId="1" xfId="1" applyFont="1" applyFill="1" applyBorder="1" applyAlignment="1">
      <alignment horizontal="left" vertical="center" wrapText="1"/>
    </xf>
    <xf numFmtId="0" fontId="0" fillId="11" borderId="0" xfId="0" applyFill="1" applyAlignment="1">
      <alignment vertical="center"/>
    </xf>
    <xf numFmtId="164" fontId="3" fillId="11" borderId="7" xfId="1" applyNumberFormat="1" applyFont="1" applyFill="1" applyBorder="1" applyAlignment="1">
      <alignment horizontal="right" vertical="center" wrapText="1"/>
    </xf>
    <xf numFmtId="1" fontId="3" fillId="11" borderId="12" xfId="1" applyNumberFormat="1" applyFont="1" applyFill="1" applyBorder="1" applyAlignment="1" applyProtection="1">
      <alignment horizontal="center" vertical="center" wrapText="1"/>
      <protection locked="0"/>
    </xf>
    <xf numFmtId="164" fontId="3" fillId="11" borderId="3" xfId="1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164" fontId="3" fillId="0" borderId="0" xfId="1" applyNumberFormat="1" applyFont="1" applyAlignment="1">
      <alignment horizontal="right" vertical="center" wrapText="1"/>
    </xf>
    <xf numFmtId="1" fontId="3" fillId="0" borderId="0" xfId="1" applyNumberFormat="1" applyFont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right" vertical="center"/>
    </xf>
    <xf numFmtId="164" fontId="10" fillId="0" borderId="0" xfId="1" applyNumberFormat="1" applyFont="1" applyAlignment="1">
      <alignment horizontal="right" vertical="center" wrapText="1"/>
    </xf>
    <xf numFmtId="0" fontId="0" fillId="0" borderId="8" xfId="0" applyBorder="1" applyAlignment="1">
      <alignment vertical="center"/>
    </xf>
    <xf numFmtId="165" fontId="1" fillId="14" borderId="12" xfId="0" applyNumberFormat="1" applyFont="1" applyFill="1" applyBorder="1" applyAlignment="1" applyProtection="1">
      <alignment vertical="center"/>
      <protection locked="0"/>
    </xf>
    <xf numFmtId="0" fontId="0" fillId="14" borderId="12" xfId="0" applyFill="1" applyBorder="1" applyAlignment="1" applyProtection="1">
      <alignment horizontal="center" vertical="center"/>
      <protection locked="0"/>
    </xf>
    <xf numFmtId="1" fontId="3" fillId="14" borderId="12" xfId="1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164" fontId="3" fillId="5" borderId="1" xfId="1" applyNumberFormat="1" applyFont="1" applyFill="1" applyBorder="1" applyAlignment="1">
      <alignment horizontal="right" vertical="center" wrapText="1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9" fontId="1" fillId="3" borderId="1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3" fillId="5" borderId="7" xfId="1" applyFont="1" applyFill="1" applyBorder="1" applyAlignment="1">
      <alignment horizontal="left" vertical="center" wrapText="1"/>
    </xf>
    <xf numFmtId="0" fontId="3" fillId="5" borderId="8" xfId="1" applyFont="1" applyFill="1" applyBorder="1" applyAlignment="1">
      <alignment horizontal="left" vertical="center" wrapText="1"/>
    </xf>
    <xf numFmtId="0" fontId="14" fillId="11" borderId="7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20" fillId="11" borderId="7" xfId="0" applyFont="1" applyFill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0" fontId="3" fillId="3" borderId="9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3" fillId="3" borderId="11" xfId="1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center" vertical="center"/>
    </xf>
  </cellXfs>
  <cellStyles count="2">
    <cellStyle name="Normal" xfId="0" builtinId="0"/>
    <cellStyle name="Normal 3 2" xfId="1" xr:uid="{7A25DAFB-CF08-44EF-8781-A771ADCBDF4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17</xdr:row>
      <xdr:rowOff>200025</xdr:rowOff>
    </xdr:from>
    <xdr:to>
      <xdr:col>1</xdr:col>
      <xdr:colOff>4476750</xdr:colOff>
      <xdr:row>21</xdr:row>
      <xdr:rowOff>219075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AE0DDFEA-D8AA-4CFF-814B-9D3CE9A148F3}"/>
            </a:ext>
          </a:extLst>
        </xdr:cNvPr>
        <xdr:cNvCxnSpPr>
          <a:cxnSpLocks/>
        </xdr:cNvCxnSpPr>
      </xdr:nvCxnSpPr>
      <xdr:spPr>
        <a:xfrm flipV="1">
          <a:off x="3733800" y="4295775"/>
          <a:ext cx="923925" cy="96202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22</xdr:row>
      <xdr:rowOff>95250</xdr:rowOff>
    </xdr:from>
    <xdr:to>
      <xdr:col>4</xdr:col>
      <xdr:colOff>9525</xdr:colOff>
      <xdr:row>23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CEB28A14-AF7E-40A3-A8B4-30C885FCB9A5}"/>
            </a:ext>
          </a:extLst>
        </xdr:cNvPr>
        <xdr:cNvCxnSpPr/>
      </xdr:nvCxnSpPr>
      <xdr:spPr>
        <a:xfrm>
          <a:off x="3286125" y="5753100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828675</xdr:colOff>
      <xdr:row>15</xdr:row>
      <xdr:rowOff>76200</xdr:rowOff>
    </xdr:from>
    <xdr:to>
      <xdr:col>6</xdr:col>
      <xdr:colOff>838200</xdr:colOff>
      <xdr:row>17</xdr:row>
      <xdr:rowOff>19050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7A192294-19ED-81C3-5D17-1D547123E0D3}"/>
            </a:ext>
          </a:extLst>
        </xdr:cNvPr>
        <xdr:cNvCxnSpPr/>
      </xdr:nvCxnSpPr>
      <xdr:spPr>
        <a:xfrm>
          <a:off x="8839200" y="3743325"/>
          <a:ext cx="9525" cy="371475"/>
        </a:xfrm>
        <a:prstGeom prst="straightConnector1">
          <a:avLst/>
        </a:prstGeom>
        <a:ln w="412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17</xdr:row>
      <xdr:rowOff>200025</xdr:rowOff>
    </xdr:from>
    <xdr:to>
      <xdr:col>1</xdr:col>
      <xdr:colOff>4476750</xdr:colOff>
      <xdr:row>21</xdr:row>
      <xdr:rowOff>219075</xdr:rowOff>
    </xdr:to>
    <xdr:cxnSp macro="">
      <xdr:nvCxnSpPr>
        <xdr:cNvPr id="2" name="Connecteur : en angle 1">
          <a:extLst>
            <a:ext uri="{FF2B5EF4-FFF2-40B4-BE49-F238E27FC236}">
              <a16:creationId xmlns:a16="http://schemas.microsoft.com/office/drawing/2014/main" id="{B7F8E0F4-0203-493B-8459-30478B9A3FCA}"/>
            </a:ext>
          </a:extLst>
        </xdr:cNvPr>
        <xdr:cNvCxnSpPr>
          <a:cxnSpLocks/>
        </xdr:cNvCxnSpPr>
      </xdr:nvCxnSpPr>
      <xdr:spPr>
        <a:xfrm flipV="1">
          <a:off x="3667125" y="4295775"/>
          <a:ext cx="923925" cy="952500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3105150</xdr:colOff>
      <xdr:row>22</xdr:row>
      <xdr:rowOff>95250</xdr:rowOff>
    </xdr:from>
    <xdr:to>
      <xdr:col>4</xdr:col>
      <xdr:colOff>9525</xdr:colOff>
      <xdr:row>23</xdr:row>
      <xdr:rowOff>123825</xdr:rowOff>
    </xdr:to>
    <xdr:cxnSp macro="">
      <xdr:nvCxnSpPr>
        <xdr:cNvPr id="3" name="Connecteur : en angle 2">
          <a:extLst>
            <a:ext uri="{FF2B5EF4-FFF2-40B4-BE49-F238E27FC236}">
              <a16:creationId xmlns:a16="http://schemas.microsoft.com/office/drawing/2014/main" id="{B618A534-F091-47A8-BD5D-781C8453333A}"/>
            </a:ext>
          </a:extLst>
        </xdr:cNvPr>
        <xdr:cNvCxnSpPr/>
      </xdr:nvCxnSpPr>
      <xdr:spPr>
        <a:xfrm>
          <a:off x="3219450" y="5476875"/>
          <a:ext cx="2638425" cy="257175"/>
        </a:xfrm>
        <a:prstGeom prst="bentConnector3">
          <a:avLst/>
        </a:prstGeom>
        <a:ln w="25400"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828675</xdr:colOff>
      <xdr:row>15</xdr:row>
      <xdr:rowOff>76200</xdr:rowOff>
    </xdr:from>
    <xdr:to>
      <xdr:col>6</xdr:col>
      <xdr:colOff>838200</xdr:colOff>
      <xdr:row>17</xdr:row>
      <xdr:rowOff>19050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30E507E9-E59D-49B5-A910-09DA6F2DE1BB}"/>
            </a:ext>
          </a:extLst>
        </xdr:cNvPr>
        <xdr:cNvCxnSpPr/>
      </xdr:nvCxnSpPr>
      <xdr:spPr>
        <a:xfrm>
          <a:off x="8772525" y="3743325"/>
          <a:ext cx="9525" cy="371475"/>
        </a:xfrm>
        <a:prstGeom prst="straightConnector1">
          <a:avLst/>
        </a:prstGeom>
        <a:ln w="412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DFB10-D992-4DDA-AE5A-A84236506957}">
  <sheetPr>
    <pageSetUpPr fitToPage="1"/>
  </sheetPr>
  <dimension ref="B1:F84"/>
  <sheetViews>
    <sheetView showGridLines="0" tabSelected="1" workbookViewId="0">
      <selection activeCell="B2" sqref="B2"/>
    </sheetView>
  </sheetViews>
  <sheetFormatPr baseColWidth="10" defaultRowHeight="14.25" x14ac:dyDescent="0.25"/>
  <cols>
    <col min="1" max="1" width="2.7109375" style="29" customWidth="1"/>
    <col min="2" max="16384" width="11.42578125" style="29"/>
  </cols>
  <sheetData>
    <row r="1" spans="2:4" ht="24.95" customHeight="1" x14ac:dyDescent="0.25"/>
    <row r="2" spans="2:4" s="43" customFormat="1" ht="20.100000000000001" customHeight="1" x14ac:dyDescent="0.25">
      <c r="B2" s="41" t="s">
        <v>37</v>
      </c>
      <c r="C2" s="42"/>
      <c r="D2" s="44"/>
    </row>
    <row r="3" spans="2:4" ht="8.1" customHeight="1" x14ac:dyDescent="0.25"/>
    <row r="4" spans="2:4" x14ac:dyDescent="0.25">
      <c r="B4" s="29" t="s">
        <v>27</v>
      </c>
    </row>
    <row r="5" spans="2:4" x14ac:dyDescent="0.25">
      <c r="B5" s="29" t="s">
        <v>28</v>
      </c>
    </row>
    <row r="6" spans="2:4" ht="8.1" customHeight="1" x14ac:dyDescent="0.25"/>
    <row r="7" spans="2:4" x14ac:dyDescent="0.25">
      <c r="B7" s="29" t="s">
        <v>30</v>
      </c>
    </row>
    <row r="8" spans="2:4" x14ac:dyDescent="0.25">
      <c r="B8" s="29" t="s">
        <v>29</v>
      </c>
    </row>
    <row r="9" spans="2:4" ht="8.1" customHeight="1" x14ac:dyDescent="0.25"/>
    <row r="10" spans="2:4" x14ac:dyDescent="0.25">
      <c r="B10" s="29" t="s">
        <v>46</v>
      </c>
    </row>
    <row r="11" spans="2:4" x14ac:dyDescent="0.25">
      <c r="B11" s="29" t="s">
        <v>47</v>
      </c>
    </row>
    <row r="12" spans="2:4" x14ac:dyDescent="0.25">
      <c r="B12" s="29" t="s">
        <v>48</v>
      </c>
    </row>
    <row r="13" spans="2:4" ht="8.1" customHeight="1" x14ac:dyDescent="0.25"/>
    <row r="14" spans="2:4" x14ac:dyDescent="0.25">
      <c r="B14" s="29" t="s">
        <v>45</v>
      </c>
    </row>
    <row r="15" spans="2:4" x14ac:dyDescent="0.25">
      <c r="B15" s="29" t="s">
        <v>64</v>
      </c>
    </row>
    <row r="16" spans="2:4" x14ac:dyDescent="0.25">
      <c r="B16" s="29" t="s">
        <v>65</v>
      </c>
    </row>
    <row r="17" spans="2:5" ht="8.1" customHeight="1" x14ac:dyDescent="0.25"/>
    <row r="18" spans="2:5" x14ac:dyDescent="0.25">
      <c r="B18" s="29" t="s">
        <v>66</v>
      </c>
    </row>
    <row r="19" spans="2:5" x14ac:dyDescent="0.25">
      <c r="B19" s="29" t="s">
        <v>73</v>
      </c>
    </row>
    <row r="20" spans="2:5" ht="8.1" customHeight="1" x14ac:dyDescent="0.25"/>
    <row r="21" spans="2:5" x14ac:dyDescent="0.25">
      <c r="B21" s="29" t="s">
        <v>74</v>
      </c>
    </row>
    <row r="22" spans="2:5" x14ac:dyDescent="0.25">
      <c r="B22" s="29" t="s">
        <v>76</v>
      </c>
    </row>
    <row r="23" spans="2:5" x14ac:dyDescent="0.25">
      <c r="B23" s="29" t="s">
        <v>75</v>
      </c>
    </row>
    <row r="24" spans="2:5" ht="20.100000000000001" customHeight="1" x14ac:dyDescent="0.25"/>
    <row r="25" spans="2:5" ht="20.100000000000001" customHeight="1" x14ac:dyDescent="0.25">
      <c r="B25" s="41" t="s">
        <v>38</v>
      </c>
      <c r="C25" s="38"/>
      <c r="D25" s="38"/>
      <c r="E25" s="39"/>
    </row>
    <row r="26" spans="2:5" ht="8.1" customHeight="1" x14ac:dyDescent="0.25"/>
    <row r="27" spans="2:5" x14ac:dyDescent="0.25">
      <c r="B27" s="29" t="s">
        <v>39</v>
      </c>
    </row>
    <row r="28" spans="2:5" x14ac:dyDescent="0.25">
      <c r="B28" s="29" t="s">
        <v>40</v>
      </c>
    </row>
    <row r="29" spans="2:5" ht="8.1" customHeight="1" x14ac:dyDescent="0.25"/>
    <row r="30" spans="2:5" ht="14.25" customHeight="1" x14ac:dyDescent="0.25">
      <c r="B30" s="40" t="s">
        <v>41</v>
      </c>
      <c r="C30" s="29" t="s">
        <v>67</v>
      </c>
    </row>
    <row r="31" spans="2:5" ht="14.25" customHeight="1" x14ac:dyDescent="0.25">
      <c r="B31" s="40"/>
      <c r="C31" s="29" t="s">
        <v>77</v>
      </c>
    </row>
    <row r="32" spans="2:5" ht="8.1" customHeight="1" x14ac:dyDescent="0.25"/>
    <row r="33" spans="2:3" ht="14.25" customHeight="1" x14ac:dyDescent="0.25">
      <c r="B33" s="40" t="s">
        <v>42</v>
      </c>
      <c r="C33" s="29" t="s">
        <v>78</v>
      </c>
    </row>
    <row r="34" spans="2:3" ht="14.25" customHeight="1" x14ac:dyDescent="0.25">
      <c r="C34" s="29" t="s">
        <v>55</v>
      </c>
    </row>
    <row r="35" spans="2:3" ht="14.25" customHeight="1" x14ac:dyDescent="0.25">
      <c r="C35" s="29" t="s">
        <v>79</v>
      </c>
    </row>
    <row r="36" spans="2:3" ht="14.25" customHeight="1" x14ac:dyDescent="0.25">
      <c r="C36" s="29" t="s">
        <v>80</v>
      </c>
    </row>
    <row r="37" spans="2:3" ht="14.25" customHeight="1" x14ac:dyDescent="0.25">
      <c r="C37" s="29" t="s">
        <v>81</v>
      </c>
    </row>
    <row r="38" spans="2:3" ht="8.1" customHeight="1" x14ac:dyDescent="0.25"/>
    <row r="39" spans="2:3" x14ac:dyDescent="0.25">
      <c r="B39" s="45" t="s">
        <v>58</v>
      </c>
    </row>
    <row r="40" spans="2:3" x14ac:dyDescent="0.25">
      <c r="C40" s="29" t="s">
        <v>31</v>
      </c>
    </row>
    <row r="41" spans="2:3" x14ac:dyDescent="0.25">
      <c r="C41" s="29" t="s">
        <v>50</v>
      </c>
    </row>
    <row r="42" spans="2:3" ht="8.1" customHeight="1" x14ac:dyDescent="0.25"/>
    <row r="43" spans="2:3" x14ac:dyDescent="0.25">
      <c r="B43" s="45" t="s">
        <v>59</v>
      </c>
    </row>
    <row r="44" spans="2:3" x14ac:dyDescent="0.25">
      <c r="C44" s="29" t="s">
        <v>32</v>
      </c>
    </row>
    <row r="45" spans="2:3" x14ac:dyDescent="0.25">
      <c r="C45" s="29" t="s">
        <v>49</v>
      </c>
    </row>
    <row r="46" spans="2:3" ht="8.1" customHeight="1" x14ac:dyDescent="0.25"/>
    <row r="47" spans="2:3" x14ac:dyDescent="0.25">
      <c r="B47" s="29" t="s">
        <v>60</v>
      </c>
    </row>
    <row r="48" spans="2:3" ht="8.1" customHeight="1" x14ac:dyDescent="0.25"/>
    <row r="49" spans="2:3" x14ac:dyDescent="0.25">
      <c r="B49" s="29" t="s">
        <v>121</v>
      </c>
    </row>
    <row r="50" spans="2:3" x14ac:dyDescent="0.25">
      <c r="B50" s="29" t="s">
        <v>122</v>
      </c>
    </row>
    <row r="51" spans="2:3" ht="8.1" customHeight="1" x14ac:dyDescent="0.25"/>
    <row r="52" spans="2:3" x14ac:dyDescent="0.25">
      <c r="B52" s="29" t="s">
        <v>69</v>
      </c>
    </row>
    <row r="53" spans="2:3" x14ac:dyDescent="0.25">
      <c r="B53" s="29" t="s">
        <v>68</v>
      </c>
    </row>
    <row r="54" spans="2:3" x14ac:dyDescent="0.25">
      <c r="B54" s="29" t="s">
        <v>70</v>
      </c>
    </row>
    <row r="55" spans="2:3" x14ac:dyDescent="0.25">
      <c r="B55" s="29" t="s">
        <v>71</v>
      </c>
    </row>
    <row r="56" spans="2:3" ht="8.1" customHeight="1" x14ac:dyDescent="0.25"/>
    <row r="57" spans="2:3" x14ac:dyDescent="0.25">
      <c r="B57" s="29" t="s">
        <v>61</v>
      </c>
    </row>
    <row r="58" spans="2:3" x14ac:dyDescent="0.25">
      <c r="B58" s="29" t="s">
        <v>124</v>
      </c>
    </row>
    <row r="59" spans="2:3" x14ac:dyDescent="0.25">
      <c r="B59" s="29" t="s">
        <v>123</v>
      </c>
    </row>
    <row r="60" spans="2:3" ht="8.1" customHeight="1" x14ac:dyDescent="0.25"/>
    <row r="61" spans="2:3" x14ac:dyDescent="0.25">
      <c r="B61" s="47" t="s">
        <v>72</v>
      </c>
    </row>
    <row r="62" spans="2:3" ht="8.1" customHeight="1" x14ac:dyDescent="0.25"/>
    <row r="63" spans="2:3" x14ac:dyDescent="0.25">
      <c r="C63" s="36" t="s">
        <v>125</v>
      </c>
    </row>
    <row r="64" spans="2:3" x14ac:dyDescent="0.25">
      <c r="C64" s="36" t="s">
        <v>126</v>
      </c>
    </row>
    <row r="65" spans="2:3" ht="8.1" customHeight="1" x14ac:dyDescent="0.25"/>
    <row r="66" spans="2:3" x14ac:dyDescent="0.25">
      <c r="C66" s="36" t="s">
        <v>127</v>
      </c>
    </row>
    <row r="67" spans="2:3" x14ac:dyDescent="0.25">
      <c r="C67" s="29" t="s">
        <v>33</v>
      </c>
    </row>
    <row r="68" spans="2:3" ht="8.1" customHeight="1" x14ac:dyDescent="0.25"/>
    <row r="69" spans="2:3" x14ac:dyDescent="0.25">
      <c r="C69" s="36" t="s">
        <v>128</v>
      </c>
    </row>
    <row r="70" spans="2:3" ht="8.1" customHeight="1" x14ac:dyDescent="0.25"/>
    <row r="71" spans="2:3" x14ac:dyDescent="0.25">
      <c r="B71" s="47" t="s">
        <v>44</v>
      </c>
    </row>
    <row r="72" spans="2:3" ht="8.1" customHeight="1" x14ac:dyDescent="0.25"/>
    <row r="73" spans="2:3" x14ac:dyDescent="0.25">
      <c r="C73" s="36" t="s">
        <v>62</v>
      </c>
    </row>
    <row r="74" spans="2:3" ht="8.1" customHeight="1" x14ac:dyDescent="0.25"/>
    <row r="75" spans="2:3" x14ac:dyDescent="0.25">
      <c r="C75" s="36" t="s">
        <v>63</v>
      </c>
    </row>
    <row r="76" spans="2:3" ht="8.1" customHeight="1" x14ac:dyDescent="0.25"/>
    <row r="77" spans="2:3" x14ac:dyDescent="0.25">
      <c r="C77" s="36" t="s">
        <v>129</v>
      </c>
    </row>
    <row r="78" spans="2:3" x14ac:dyDescent="0.25">
      <c r="C78" s="29" t="s">
        <v>130</v>
      </c>
    </row>
    <row r="79" spans="2:3" x14ac:dyDescent="0.25">
      <c r="C79" s="29" t="s">
        <v>131</v>
      </c>
    </row>
    <row r="80" spans="2:3" x14ac:dyDescent="0.25">
      <c r="C80" s="29" t="s">
        <v>132</v>
      </c>
    </row>
    <row r="81" spans="2:6" ht="8.1" customHeight="1" thickBot="1" x14ac:dyDescent="0.3"/>
    <row r="82" spans="2:6" ht="16.5" thickTop="1" thickBot="1" x14ac:dyDescent="0.3">
      <c r="C82" s="36" t="s">
        <v>34</v>
      </c>
      <c r="E82" s="78"/>
      <c r="F82" s="37" t="s">
        <v>82</v>
      </c>
    </row>
    <row r="83" spans="2:6" ht="15" thickTop="1" x14ac:dyDescent="0.25">
      <c r="C83" s="29" t="s">
        <v>35</v>
      </c>
    </row>
    <row r="84" spans="2:6" ht="69" customHeight="1" x14ac:dyDescent="0.25">
      <c r="B84" s="46" t="s">
        <v>43</v>
      </c>
    </row>
  </sheetData>
  <sheetProtection algorithmName="SHA-512" hashValue="zvwuih/Oqm1HpZsDQZoHKoVBv+bhDH8uuMsrxS8ufejmo2f3/gjIFt/MUoPKU+q0zD33jKrP/FCQ9yJbMrsrbg==" saltValue="ee8vY2iv64xfA8SIfLwwD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3CB4-6AE6-4B94-A1A6-93DC0E76104E}">
  <sheetPr>
    <tabColor rgb="FF00B050"/>
  </sheetPr>
  <dimension ref="B1:O75"/>
  <sheetViews>
    <sheetView showGridLines="0" zoomScale="75" zoomScaleNormal="75" workbookViewId="0">
      <selection activeCell="B1" sqref="B1"/>
    </sheetView>
  </sheetViews>
  <sheetFormatPr baseColWidth="10" defaultRowHeight="15" x14ac:dyDescent="0.25"/>
  <cols>
    <col min="1" max="1" width="1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1.7109375" style="9" customWidth="1"/>
    <col min="10" max="11" width="20.7109375" style="9" customWidth="1"/>
    <col min="12" max="12" width="1.7109375" style="9" customWidth="1"/>
    <col min="13" max="13" width="20.7109375" style="9" customWidth="1"/>
    <col min="14" max="14" width="1.7109375" style="9" customWidth="1"/>
    <col min="15" max="15" width="20.7109375" style="9" customWidth="1"/>
    <col min="16" max="19" width="15" style="9" bestFit="1" customWidth="1"/>
    <col min="20" max="20" width="15.140625" style="9" customWidth="1"/>
    <col min="21" max="16384" width="11.42578125" style="9"/>
  </cols>
  <sheetData>
    <row r="1" spans="2:15" ht="30" customHeight="1" x14ac:dyDescent="0.25">
      <c r="B1" s="21" t="s">
        <v>137</v>
      </c>
    </row>
    <row r="2" spans="2:15" ht="9.9499999999999993" customHeight="1" x14ac:dyDescent="0.25">
      <c r="B2" s="70"/>
      <c r="C2" s="71"/>
      <c r="E2" s="72"/>
      <c r="F2" s="73"/>
      <c r="G2" s="72"/>
      <c r="H2" s="72"/>
      <c r="J2" s="72"/>
      <c r="K2" s="72"/>
      <c r="M2" s="74"/>
      <c r="O2" s="75"/>
    </row>
    <row r="3" spans="2:15" ht="18" customHeight="1" x14ac:dyDescent="0.25">
      <c r="E3" s="18" t="s">
        <v>106</v>
      </c>
      <c r="F3" s="19"/>
      <c r="G3" s="28">
        <v>100718</v>
      </c>
    </row>
    <row r="4" spans="2:15" ht="18" customHeight="1" thickBot="1" x14ac:dyDescent="0.3">
      <c r="E4" s="18" t="s">
        <v>139</v>
      </c>
      <c r="F4" s="19"/>
      <c r="G4" s="31">
        <v>9993</v>
      </c>
    </row>
    <row r="5" spans="2:15" ht="18" customHeight="1" thickTop="1" thickBot="1" x14ac:dyDescent="0.3">
      <c r="E5" s="86" t="s">
        <v>26</v>
      </c>
      <c r="F5" s="87"/>
      <c r="G5" s="77"/>
    </row>
    <row r="6" spans="2:15" ht="20.100000000000001" customHeight="1" thickTop="1" x14ac:dyDescent="0.25">
      <c r="B6" s="22" t="s">
        <v>107</v>
      </c>
    </row>
    <row r="7" spans="2:15" x14ac:dyDescent="0.25">
      <c r="J7" s="96" t="s">
        <v>51</v>
      </c>
      <c r="K7" s="97"/>
    </row>
    <row r="8" spans="2:15" ht="27.95" customHeight="1" x14ac:dyDescent="0.25">
      <c r="B8" s="23" t="s">
        <v>114</v>
      </c>
      <c r="C8" s="88" t="s">
        <v>14</v>
      </c>
      <c r="D8" s="89"/>
      <c r="E8" s="89"/>
      <c r="F8" s="90"/>
      <c r="G8" s="13" t="s">
        <v>1</v>
      </c>
      <c r="H8" s="2" t="s">
        <v>22</v>
      </c>
      <c r="J8" s="48" t="s">
        <v>1</v>
      </c>
      <c r="K8" s="48" t="s">
        <v>22</v>
      </c>
      <c r="M8" s="20" t="s">
        <v>23</v>
      </c>
      <c r="O8" s="48" t="s">
        <v>53</v>
      </c>
    </row>
    <row r="9" spans="2:15" ht="18" customHeight="1" x14ac:dyDescent="0.25">
      <c r="B9" s="4" t="s">
        <v>112</v>
      </c>
      <c r="C9" s="91" t="s">
        <v>2</v>
      </c>
      <c r="D9" s="92"/>
      <c r="E9" s="92"/>
      <c r="F9" s="93"/>
      <c r="G9" s="6">
        <v>1693178.65</v>
      </c>
      <c r="H9" s="6">
        <v>1810603.1</v>
      </c>
      <c r="J9" s="49">
        <v>1153187</v>
      </c>
      <c r="K9" s="49">
        <f>+J9*1.055</f>
        <v>1216612.2849999999</v>
      </c>
      <c r="M9" s="6">
        <f>H9/$G$3*$G$5</f>
        <v>0</v>
      </c>
      <c r="O9" s="49">
        <f>K9/$G$3*$G$5</f>
        <v>0</v>
      </c>
    </row>
    <row r="10" spans="2:15" ht="18" customHeight="1" x14ac:dyDescent="0.25">
      <c r="B10" s="1" t="s">
        <v>0</v>
      </c>
      <c r="C10" s="91" t="s">
        <v>3</v>
      </c>
      <c r="D10" s="92"/>
      <c r="E10" s="92"/>
      <c r="F10" s="93"/>
      <c r="G10" s="8">
        <v>132572.78</v>
      </c>
      <c r="H10" s="8">
        <v>140684.81</v>
      </c>
      <c r="J10" s="50">
        <v>114338.9</v>
      </c>
      <c r="K10" s="50">
        <f t="shared" ref="K10:K12" si="0">+J10*1.055</f>
        <v>120627.53949999998</v>
      </c>
      <c r="M10" s="8">
        <f>H10/$G$3*$G$5</f>
        <v>0</v>
      </c>
      <c r="O10" s="50">
        <f>K10/$G$3*$G$5</f>
        <v>0</v>
      </c>
    </row>
    <row r="11" spans="2:15" ht="18" customHeight="1" x14ac:dyDescent="0.25">
      <c r="B11" s="5" t="s">
        <v>133</v>
      </c>
      <c r="C11" s="91" t="s">
        <v>4</v>
      </c>
      <c r="D11" s="92"/>
      <c r="E11" s="92"/>
      <c r="F11" s="93"/>
      <c r="G11" s="8">
        <v>136823.4</v>
      </c>
      <c r="H11" s="8">
        <v>144348.69</v>
      </c>
      <c r="J11" s="50">
        <v>136823.4</v>
      </c>
      <c r="K11" s="50">
        <f t="shared" si="0"/>
        <v>144348.68699999998</v>
      </c>
      <c r="M11" s="8">
        <f>H11/$G$3*$G$5</f>
        <v>0</v>
      </c>
      <c r="O11" s="50">
        <f>K11/$G$3*$G$5</f>
        <v>0</v>
      </c>
    </row>
    <row r="12" spans="2:15" ht="18" customHeight="1" x14ac:dyDescent="0.25">
      <c r="B12" s="5" t="s">
        <v>5</v>
      </c>
      <c r="C12" s="91" t="s">
        <v>6</v>
      </c>
      <c r="D12" s="92"/>
      <c r="E12" s="92"/>
      <c r="F12" s="93"/>
      <c r="G12" s="8">
        <v>142826.4</v>
      </c>
      <c r="H12" s="8">
        <v>150681.85</v>
      </c>
      <c r="J12" s="50">
        <v>142826.4</v>
      </c>
      <c r="K12" s="50">
        <f t="shared" si="0"/>
        <v>150681.85199999998</v>
      </c>
      <c r="M12" s="8">
        <f>H12/$G$3*$G$5</f>
        <v>0</v>
      </c>
      <c r="O12" s="50">
        <f>K12/$G$3*$G$5</f>
        <v>0</v>
      </c>
    </row>
    <row r="13" spans="2:15" ht="24.95" customHeight="1" x14ac:dyDescent="0.25">
      <c r="B13" s="102" t="s">
        <v>56</v>
      </c>
      <c r="C13" s="103"/>
      <c r="D13" s="103"/>
      <c r="E13" s="103"/>
      <c r="F13" s="104"/>
      <c r="G13" s="15">
        <f>SUM(G9:G12)</f>
        <v>2105401.23</v>
      </c>
      <c r="H13" s="15">
        <f>SUM(H9:H12)</f>
        <v>2246318.4500000002</v>
      </c>
      <c r="J13" s="51">
        <f>SUM(J9:J12)</f>
        <v>1547175.6999999997</v>
      </c>
      <c r="K13" s="51">
        <f>SUM(K9:K12)</f>
        <v>1632270.3634999997</v>
      </c>
      <c r="M13" s="15">
        <f>H13/$G$3*$G$5</f>
        <v>0</v>
      </c>
      <c r="O13" s="51">
        <f>K13/$G$3*$G$5</f>
        <v>0</v>
      </c>
    </row>
    <row r="14" spans="2:15" ht="18" customHeight="1" x14ac:dyDescent="0.25"/>
    <row r="15" spans="2:15" ht="18" customHeight="1" x14ac:dyDescent="0.25">
      <c r="K15" s="54" t="s">
        <v>54</v>
      </c>
      <c r="L15" s="52"/>
      <c r="M15" s="53">
        <f>SUM(M9:M12)</f>
        <v>0</v>
      </c>
      <c r="O15" s="53">
        <f>SUM(O9:O12)</f>
        <v>0</v>
      </c>
    </row>
    <row r="16" spans="2:15" ht="18" customHeight="1" x14ac:dyDescent="0.25"/>
    <row r="17" spans="2:15" ht="15.75" thickBot="1" x14ac:dyDescent="0.3"/>
    <row r="18" spans="2:15" ht="20.100000000000001" customHeight="1" thickTop="1" thickBot="1" x14ac:dyDescent="0.3">
      <c r="B18" s="22" t="s">
        <v>57</v>
      </c>
      <c r="C18" s="108" t="s">
        <v>25</v>
      </c>
      <c r="D18" s="76"/>
      <c r="E18" s="111" t="s">
        <v>138</v>
      </c>
      <c r="F18" s="112"/>
      <c r="G18" s="78"/>
    </row>
    <row r="19" spans="2:15" ht="20.100000000000001" customHeight="1" thickTop="1" x14ac:dyDescent="0.25">
      <c r="B19" s="22"/>
      <c r="C19" s="109"/>
      <c r="E19" s="113" t="s">
        <v>111</v>
      </c>
      <c r="F19" s="114"/>
      <c r="G19" s="83"/>
    </row>
    <row r="20" spans="2:15" ht="20.100000000000001" customHeight="1" x14ac:dyDescent="0.25">
      <c r="B20" s="22"/>
      <c r="C20" s="110"/>
      <c r="E20" s="115" t="s">
        <v>118</v>
      </c>
      <c r="F20" s="116"/>
      <c r="G20" s="84"/>
    </row>
    <row r="21" spans="2:15" x14ac:dyDescent="0.25">
      <c r="J21" s="98" t="s">
        <v>51</v>
      </c>
      <c r="K21" s="99"/>
    </row>
    <row r="22" spans="2:15" ht="27.95" customHeight="1" x14ac:dyDescent="0.25">
      <c r="B22" s="23" t="s">
        <v>103</v>
      </c>
      <c r="C22" s="88" t="s">
        <v>14</v>
      </c>
      <c r="D22" s="89"/>
      <c r="E22" s="89"/>
      <c r="F22" s="90"/>
      <c r="G22" s="13" t="s">
        <v>1</v>
      </c>
      <c r="H22" s="2" t="s">
        <v>22</v>
      </c>
      <c r="J22" s="48" t="s">
        <v>1</v>
      </c>
      <c r="K22" s="48" t="s">
        <v>22</v>
      </c>
      <c r="M22" s="20" t="s">
        <v>23</v>
      </c>
      <c r="O22" s="48" t="s">
        <v>53</v>
      </c>
    </row>
    <row r="23" spans="2:15" ht="18" customHeight="1" x14ac:dyDescent="0.25">
      <c r="B23" s="4" t="s">
        <v>15</v>
      </c>
      <c r="C23" s="105" t="s">
        <v>4</v>
      </c>
      <c r="D23" s="106"/>
      <c r="E23" s="106"/>
      <c r="F23" s="107"/>
      <c r="G23" s="26">
        <v>609465.57999999996</v>
      </c>
      <c r="H23" s="26">
        <v>650922.63</v>
      </c>
    </row>
    <row r="24" spans="2:15" ht="18" customHeight="1" x14ac:dyDescent="0.25">
      <c r="B24" s="5"/>
      <c r="C24" s="24"/>
      <c r="D24" s="25"/>
      <c r="E24" s="100" t="s">
        <v>140</v>
      </c>
      <c r="F24" s="101"/>
      <c r="G24" s="8" t="str">
        <f>IF(G18=1,70670.68,"")</f>
        <v/>
      </c>
      <c r="H24" s="8" t="str">
        <f>IF(G18=1,75483.59,"")</f>
        <v/>
      </c>
      <c r="J24" s="50" t="str">
        <f>IF(G18=1,50092.31,"")</f>
        <v/>
      </c>
      <c r="K24" s="50" t="str">
        <f>IF(G18=1,+J24*1.055,"")</f>
        <v/>
      </c>
      <c r="M24" s="15" t="str">
        <f>IF(G18=1,H24/$G$4*$G$5,"")</f>
        <v/>
      </c>
      <c r="O24" s="51" t="str">
        <f>IF(G18=1,K24/$G$4*$G$5,"")</f>
        <v/>
      </c>
    </row>
    <row r="25" spans="2:15" ht="18" customHeight="1" x14ac:dyDescent="0.25">
      <c r="B25" s="60" t="s">
        <v>110</v>
      </c>
      <c r="C25" s="94" t="s">
        <v>3</v>
      </c>
      <c r="D25" s="95"/>
      <c r="E25" s="95"/>
      <c r="F25" s="95"/>
      <c r="G25" s="12"/>
      <c r="H25" s="12"/>
      <c r="J25" s="82">
        <v>0</v>
      </c>
      <c r="K25" s="82">
        <f>+J25*1.055</f>
        <v>0</v>
      </c>
      <c r="M25" s="27">
        <f>H25/$G$4*$G$5</f>
        <v>0</v>
      </c>
      <c r="O25" s="27">
        <f>K25/$G$4*$G$5</f>
        <v>0</v>
      </c>
    </row>
    <row r="26" spans="2:15" ht="18" customHeight="1" x14ac:dyDescent="0.25">
      <c r="B26" s="60" t="s">
        <v>108</v>
      </c>
      <c r="C26" s="94" t="s">
        <v>104</v>
      </c>
      <c r="D26" s="95"/>
      <c r="E26" s="95"/>
      <c r="F26" s="95"/>
      <c r="G26" s="12"/>
      <c r="H26" s="12"/>
      <c r="J26" s="82">
        <v>0</v>
      </c>
      <c r="K26" s="82">
        <f>+J26*1.055</f>
        <v>0</v>
      </c>
      <c r="M26" s="27">
        <f>H26/$G$4*$G$5</f>
        <v>0</v>
      </c>
      <c r="O26" s="27">
        <f>K26/$G$4*$G$5</f>
        <v>0</v>
      </c>
    </row>
    <row r="29" spans="2:15" x14ac:dyDescent="0.25">
      <c r="E29" s="10"/>
    </row>
    <row r="30" spans="2:15" x14ac:dyDescent="0.25">
      <c r="E30" s="10"/>
    </row>
    <row r="31" spans="2:15" x14ac:dyDescent="0.25">
      <c r="E31" s="10"/>
      <c r="J31" s="98" t="s">
        <v>51</v>
      </c>
      <c r="K31" s="99"/>
    </row>
    <row r="32" spans="2:15" ht="27.95" customHeight="1" thickBot="1" x14ac:dyDescent="0.3">
      <c r="B32" s="23" t="s">
        <v>109</v>
      </c>
      <c r="C32" s="2" t="s">
        <v>16</v>
      </c>
      <c r="E32" s="2" t="s">
        <v>117</v>
      </c>
      <c r="F32" s="33" t="s">
        <v>19</v>
      </c>
      <c r="G32" s="13" t="s">
        <v>1</v>
      </c>
      <c r="H32" s="2" t="s">
        <v>22</v>
      </c>
      <c r="J32" s="48" t="s">
        <v>1</v>
      </c>
      <c r="K32" s="48" t="s">
        <v>22</v>
      </c>
      <c r="M32" s="20" t="s">
        <v>23</v>
      </c>
      <c r="O32" s="48" t="s">
        <v>53</v>
      </c>
    </row>
    <row r="33" spans="2:15" ht="18" customHeight="1" thickTop="1" thickBot="1" x14ac:dyDescent="0.3">
      <c r="B33" s="1" t="s">
        <v>83</v>
      </c>
      <c r="C33" s="3" t="s">
        <v>3</v>
      </c>
      <c r="E33" s="32">
        <v>702.64</v>
      </c>
      <c r="F33" s="79"/>
      <c r="G33" s="7">
        <f>E33*F33</f>
        <v>0</v>
      </c>
      <c r="H33" s="8">
        <f>G33*1.055</f>
        <v>0</v>
      </c>
      <c r="J33" s="49">
        <v>0</v>
      </c>
      <c r="K33" s="50">
        <f>+J33*1.055</f>
        <v>0</v>
      </c>
      <c r="M33" s="15">
        <f>H33</f>
        <v>0</v>
      </c>
      <c r="O33" s="56">
        <f>K33</f>
        <v>0</v>
      </c>
    </row>
    <row r="34" spans="2:15" ht="18" customHeight="1" thickTop="1" thickBot="1" x14ac:dyDescent="0.3">
      <c r="B34" s="1" t="s">
        <v>84</v>
      </c>
      <c r="C34" s="3" t="s">
        <v>3</v>
      </c>
      <c r="E34" s="32">
        <v>732.43</v>
      </c>
      <c r="F34" s="79"/>
      <c r="G34" s="7">
        <f t="shared" ref="G34:G58" si="1">E34*F34</f>
        <v>0</v>
      </c>
      <c r="H34" s="8">
        <f t="shared" ref="H34:H42" si="2">G34*1.055</f>
        <v>0</v>
      </c>
      <c r="J34" s="50">
        <v>0</v>
      </c>
      <c r="K34" s="50">
        <f t="shared" ref="K34:K37" si="3">+J34*1.055</f>
        <v>0</v>
      </c>
      <c r="M34" s="15">
        <f t="shared" ref="M34:M58" si="4">H34</f>
        <v>0</v>
      </c>
      <c r="O34" s="55">
        <f t="shared" ref="O34:O58" si="5">K34</f>
        <v>0</v>
      </c>
    </row>
    <row r="35" spans="2:15" ht="18" customHeight="1" thickTop="1" thickBot="1" x14ac:dyDescent="0.3">
      <c r="B35" s="1" t="s">
        <v>85</v>
      </c>
      <c r="C35" s="3" t="s">
        <v>3</v>
      </c>
      <c r="E35" s="32">
        <v>565.28</v>
      </c>
      <c r="F35" s="79"/>
      <c r="G35" s="7">
        <f t="shared" si="1"/>
        <v>0</v>
      </c>
      <c r="H35" s="8">
        <f t="shared" si="2"/>
        <v>0</v>
      </c>
      <c r="J35" s="50">
        <v>0</v>
      </c>
      <c r="K35" s="50">
        <f t="shared" si="3"/>
        <v>0</v>
      </c>
      <c r="M35" s="15">
        <f t="shared" si="4"/>
        <v>0</v>
      </c>
      <c r="O35" s="55">
        <f t="shared" si="5"/>
        <v>0</v>
      </c>
    </row>
    <row r="36" spans="2:15" ht="18" customHeight="1" thickTop="1" thickBot="1" x14ac:dyDescent="0.3">
      <c r="B36" s="1" t="s">
        <v>86</v>
      </c>
      <c r="C36" s="3" t="s">
        <v>3</v>
      </c>
      <c r="E36" s="32">
        <v>545.67999999999995</v>
      </c>
      <c r="F36" s="79"/>
      <c r="G36" s="7">
        <f t="shared" si="1"/>
        <v>0</v>
      </c>
      <c r="H36" s="8">
        <f t="shared" si="2"/>
        <v>0</v>
      </c>
      <c r="J36" s="50">
        <v>0</v>
      </c>
      <c r="K36" s="50">
        <f t="shared" si="3"/>
        <v>0</v>
      </c>
      <c r="M36" s="15">
        <f t="shared" si="4"/>
        <v>0</v>
      </c>
      <c r="O36" s="55">
        <f t="shared" si="5"/>
        <v>0</v>
      </c>
    </row>
    <row r="37" spans="2:15" ht="18" customHeight="1" thickTop="1" thickBot="1" x14ac:dyDescent="0.3">
      <c r="B37" s="1" t="s">
        <v>87</v>
      </c>
      <c r="C37" s="3" t="s">
        <v>3</v>
      </c>
      <c r="E37" s="32">
        <v>555.33000000000004</v>
      </c>
      <c r="F37" s="79"/>
      <c r="G37" s="7">
        <f t="shared" si="1"/>
        <v>0</v>
      </c>
      <c r="H37" s="8">
        <f t="shared" si="2"/>
        <v>0</v>
      </c>
      <c r="J37" s="50">
        <v>0</v>
      </c>
      <c r="K37" s="50">
        <f t="shared" si="3"/>
        <v>0</v>
      </c>
      <c r="M37" s="15">
        <f t="shared" si="4"/>
        <v>0</v>
      </c>
      <c r="O37" s="55">
        <f t="shared" si="5"/>
        <v>0</v>
      </c>
    </row>
    <row r="38" spans="2:15" ht="5.0999999999999996" customHeight="1" thickTop="1" thickBot="1" x14ac:dyDescent="0.3">
      <c r="B38" s="64"/>
      <c r="C38" s="65"/>
      <c r="D38" s="66"/>
      <c r="E38" s="67"/>
      <c r="F38" s="68"/>
      <c r="G38" s="69"/>
      <c r="H38" s="61"/>
      <c r="J38" s="61"/>
      <c r="K38" s="61"/>
      <c r="M38" s="62"/>
      <c r="O38" s="63"/>
    </row>
    <row r="39" spans="2:15" ht="18" customHeight="1" thickTop="1" thickBot="1" x14ac:dyDescent="0.3">
      <c r="B39" s="1" t="s">
        <v>88</v>
      </c>
      <c r="C39" s="3" t="s">
        <v>3</v>
      </c>
      <c r="E39" s="32">
        <v>552.84</v>
      </c>
      <c r="F39" s="79"/>
      <c r="G39" s="7">
        <f t="shared" si="1"/>
        <v>0</v>
      </c>
      <c r="H39" s="8">
        <f t="shared" si="2"/>
        <v>0</v>
      </c>
      <c r="J39" s="50">
        <v>0</v>
      </c>
      <c r="K39" s="50">
        <f t="shared" ref="K39:K43" si="6">+J39*1.055</f>
        <v>0</v>
      </c>
      <c r="M39" s="15">
        <f t="shared" si="4"/>
        <v>0</v>
      </c>
      <c r="O39" s="55">
        <f t="shared" si="5"/>
        <v>0</v>
      </c>
    </row>
    <row r="40" spans="2:15" ht="18" customHeight="1" thickTop="1" thickBot="1" x14ac:dyDescent="0.3">
      <c r="B40" s="1" t="s">
        <v>89</v>
      </c>
      <c r="C40" s="3" t="s">
        <v>3</v>
      </c>
      <c r="E40" s="32">
        <v>585.47</v>
      </c>
      <c r="F40" s="79"/>
      <c r="G40" s="7">
        <f t="shared" si="1"/>
        <v>0</v>
      </c>
      <c r="H40" s="8">
        <f t="shared" si="2"/>
        <v>0</v>
      </c>
      <c r="J40" s="50">
        <v>0</v>
      </c>
      <c r="K40" s="50">
        <f t="shared" si="6"/>
        <v>0</v>
      </c>
      <c r="M40" s="15">
        <f t="shared" si="4"/>
        <v>0</v>
      </c>
      <c r="O40" s="55">
        <f t="shared" si="5"/>
        <v>0</v>
      </c>
    </row>
    <row r="41" spans="2:15" ht="18" customHeight="1" thickTop="1" thickBot="1" x14ac:dyDescent="0.3">
      <c r="B41" s="1" t="s">
        <v>90</v>
      </c>
      <c r="C41" s="3" t="s">
        <v>3</v>
      </c>
      <c r="E41" s="32">
        <v>545.33000000000004</v>
      </c>
      <c r="F41" s="79"/>
      <c r="G41" s="7">
        <f t="shared" si="1"/>
        <v>0</v>
      </c>
      <c r="H41" s="8">
        <f t="shared" si="2"/>
        <v>0</v>
      </c>
      <c r="J41" s="50">
        <v>0</v>
      </c>
      <c r="K41" s="50">
        <f t="shared" si="6"/>
        <v>0</v>
      </c>
      <c r="M41" s="15">
        <f t="shared" si="4"/>
        <v>0</v>
      </c>
      <c r="O41" s="55">
        <f t="shared" si="5"/>
        <v>0</v>
      </c>
    </row>
    <row r="42" spans="2:15" ht="18" customHeight="1" thickTop="1" thickBot="1" x14ac:dyDescent="0.3">
      <c r="B42" s="1" t="s">
        <v>91</v>
      </c>
      <c r="C42" s="3" t="s">
        <v>3</v>
      </c>
      <c r="E42" s="32">
        <v>525.14</v>
      </c>
      <c r="F42" s="79"/>
      <c r="G42" s="7">
        <f t="shared" si="1"/>
        <v>0</v>
      </c>
      <c r="H42" s="8">
        <f t="shared" si="2"/>
        <v>0</v>
      </c>
      <c r="J42" s="50">
        <v>0</v>
      </c>
      <c r="K42" s="50">
        <f t="shared" si="6"/>
        <v>0</v>
      </c>
      <c r="M42" s="15">
        <f t="shared" si="4"/>
        <v>0</v>
      </c>
      <c r="O42" s="55">
        <f t="shared" si="5"/>
        <v>0</v>
      </c>
    </row>
    <row r="43" spans="2:15" ht="18" customHeight="1" thickTop="1" thickBot="1" x14ac:dyDescent="0.3">
      <c r="B43" s="1" t="s">
        <v>92</v>
      </c>
      <c r="C43" s="3" t="s">
        <v>3</v>
      </c>
      <c r="E43" s="32">
        <v>535.46</v>
      </c>
      <c r="F43" s="79"/>
      <c r="G43" s="7">
        <f t="shared" si="1"/>
        <v>0</v>
      </c>
      <c r="H43" s="8">
        <f>G43*1.055</f>
        <v>0</v>
      </c>
      <c r="J43" s="50">
        <v>0</v>
      </c>
      <c r="K43" s="50">
        <f t="shared" si="6"/>
        <v>0</v>
      </c>
      <c r="M43" s="15">
        <f t="shared" si="4"/>
        <v>0</v>
      </c>
      <c r="O43" s="55">
        <f t="shared" si="5"/>
        <v>0</v>
      </c>
    </row>
    <row r="44" spans="2:15" ht="5.0999999999999996" customHeight="1" thickTop="1" thickBot="1" x14ac:dyDescent="0.3">
      <c r="B44" s="64"/>
      <c r="C44" s="65"/>
      <c r="D44" s="66"/>
      <c r="E44" s="67"/>
      <c r="F44" s="68"/>
      <c r="G44" s="69"/>
      <c r="H44" s="61"/>
      <c r="J44" s="61"/>
      <c r="K44" s="61"/>
      <c r="M44" s="62"/>
      <c r="O44" s="63"/>
    </row>
    <row r="45" spans="2:15" ht="18" customHeight="1" thickTop="1" thickBot="1" x14ac:dyDescent="0.3">
      <c r="B45" s="1" t="s">
        <v>93</v>
      </c>
      <c r="C45" s="3" t="s">
        <v>3</v>
      </c>
      <c r="E45" s="32">
        <v>772.9</v>
      </c>
      <c r="F45" s="79"/>
      <c r="G45" s="7">
        <f>E45*F45</f>
        <v>0</v>
      </c>
      <c r="H45" s="8">
        <f>G45*1.055</f>
        <v>0</v>
      </c>
      <c r="J45" s="49">
        <v>0</v>
      </c>
      <c r="K45" s="49">
        <f t="shared" ref="K45:K49" si="7">+J45*1.055</f>
        <v>0</v>
      </c>
      <c r="M45" s="15">
        <f>H45</f>
        <v>0</v>
      </c>
      <c r="O45" s="56">
        <f>K45</f>
        <v>0</v>
      </c>
    </row>
    <row r="46" spans="2:15" ht="18" customHeight="1" thickTop="1" thickBot="1" x14ac:dyDescent="0.3">
      <c r="B46" s="1" t="s">
        <v>94</v>
      </c>
      <c r="C46" s="3" t="s">
        <v>3</v>
      </c>
      <c r="E46" s="32">
        <v>805.67</v>
      </c>
      <c r="F46" s="79"/>
      <c r="G46" s="7">
        <f t="shared" ref="G46:G49" si="8">E46*F46</f>
        <v>0</v>
      </c>
      <c r="H46" s="8">
        <f t="shared" ref="H46:H49" si="9">G46*1.055</f>
        <v>0</v>
      </c>
      <c r="J46" s="50">
        <v>0</v>
      </c>
      <c r="K46" s="50">
        <f t="shared" si="7"/>
        <v>0</v>
      </c>
      <c r="M46" s="15">
        <f t="shared" ref="M46:M49" si="10">H46</f>
        <v>0</v>
      </c>
      <c r="O46" s="55">
        <f t="shared" ref="O46:O49" si="11">K46</f>
        <v>0</v>
      </c>
    </row>
    <row r="47" spans="2:15" ht="18" customHeight="1" thickTop="1" thickBot="1" x14ac:dyDescent="0.3">
      <c r="B47" s="1" t="s">
        <v>95</v>
      </c>
      <c r="C47" s="3" t="s">
        <v>3</v>
      </c>
      <c r="E47" s="32">
        <v>621.80999999999995</v>
      </c>
      <c r="F47" s="79"/>
      <c r="G47" s="7">
        <f t="shared" si="8"/>
        <v>0</v>
      </c>
      <c r="H47" s="8">
        <f t="shared" si="9"/>
        <v>0</v>
      </c>
      <c r="J47" s="50">
        <v>0</v>
      </c>
      <c r="K47" s="50">
        <f t="shared" si="7"/>
        <v>0</v>
      </c>
      <c r="M47" s="15">
        <f t="shared" si="10"/>
        <v>0</v>
      </c>
      <c r="O47" s="55">
        <f t="shared" si="11"/>
        <v>0</v>
      </c>
    </row>
    <row r="48" spans="2:15" ht="18" customHeight="1" thickTop="1" thickBot="1" x14ac:dyDescent="0.3">
      <c r="B48" s="1" t="s">
        <v>96</v>
      </c>
      <c r="C48" s="3" t="s">
        <v>3</v>
      </c>
      <c r="E48" s="32">
        <v>600.25</v>
      </c>
      <c r="F48" s="79"/>
      <c r="G48" s="7">
        <f t="shared" si="8"/>
        <v>0</v>
      </c>
      <c r="H48" s="8">
        <f t="shared" si="9"/>
        <v>0</v>
      </c>
      <c r="J48" s="50">
        <v>0</v>
      </c>
      <c r="K48" s="50">
        <f t="shared" si="7"/>
        <v>0</v>
      </c>
      <c r="M48" s="15">
        <f t="shared" si="10"/>
        <v>0</v>
      </c>
      <c r="O48" s="55">
        <f t="shared" si="11"/>
        <v>0</v>
      </c>
    </row>
    <row r="49" spans="2:15" ht="18" customHeight="1" thickTop="1" thickBot="1" x14ac:dyDescent="0.3">
      <c r="B49" s="1" t="s">
        <v>97</v>
      </c>
      <c r="C49" s="3" t="s">
        <v>3</v>
      </c>
      <c r="E49" s="32">
        <v>610.86</v>
      </c>
      <c r="F49" s="79"/>
      <c r="G49" s="7">
        <f t="shared" si="8"/>
        <v>0</v>
      </c>
      <c r="H49" s="8">
        <f t="shared" si="9"/>
        <v>0</v>
      </c>
      <c r="J49" s="50">
        <v>0</v>
      </c>
      <c r="K49" s="50">
        <f t="shared" si="7"/>
        <v>0</v>
      </c>
      <c r="M49" s="15">
        <f t="shared" si="10"/>
        <v>0</v>
      </c>
      <c r="O49" s="55">
        <f t="shared" si="11"/>
        <v>0</v>
      </c>
    </row>
    <row r="50" spans="2:15" ht="5.0999999999999996" customHeight="1" thickTop="1" thickBot="1" x14ac:dyDescent="0.3">
      <c r="B50" s="64"/>
      <c r="C50" s="65"/>
      <c r="D50" s="66"/>
      <c r="E50" s="67"/>
      <c r="F50" s="68"/>
      <c r="G50" s="69"/>
      <c r="H50" s="61"/>
      <c r="J50" s="61"/>
      <c r="K50" s="61"/>
      <c r="M50" s="62"/>
      <c r="O50" s="63"/>
    </row>
    <row r="51" spans="2:15" ht="18" customHeight="1" thickTop="1" thickBot="1" x14ac:dyDescent="0.3">
      <c r="B51" s="1" t="s">
        <v>98</v>
      </c>
      <c r="C51" s="3" t="s">
        <v>3</v>
      </c>
      <c r="E51" s="32">
        <v>608.12</v>
      </c>
      <c r="F51" s="79"/>
      <c r="G51" s="7">
        <f t="shared" ref="G51:G55" si="12">E51*F51</f>
        <v>0</v>
      </c>
      <c r="H51" s="8">
        <f t="shared" ref="H51:H54" si="13">G51*1.055</f>
        <v>0</v>
      </c>
      <c r="J51" s="50">
        <v>0</v>
      </c>
      <c r="K51" s="50">
        <f t="shared" ref="K51:K55" si="14">+J51*1.055</f>
        <v>0</v>
      </c>
      <c r="M51" s="15">
        <f t="shared" ref="M51:M55" si="15">H51</f>
        <v>0</v>
      </c>
      <c r="O51" s="55">
        <f t="shared" ref="O51:O55" si="16">K51</f>
        <v>0</v>
      </c>
    </row>
    <row r="52" spans="2:15" ht="18" customHeight="1" thickTop="1" thickBot="1" x14ac:dyDescent="0.3">
      <c r="B52" s="1" t="s">
        <v>99</v>
      </c>
      <c r="C52" s="3" t="s">
        <v>3</v>
      </c>
      <c r="E52" s="32">
        <v>644.02</v>
      </c>
      <c r="F52" s="79"/>
      <c r="G52" s="7">
        <f t="shared" si="12"/>
        <v>0</v>
      </c>
      <c r="H52" s="8">
        <f t="shared" si="13"/>
        <v>0</v>
      </c>
      <c r="J52" s="50">
        <v>0</v>
      </c>
      <c r="K52" s="50">
        <f t="shared" si="14"/>
        <v>0</v>
      </c>
      <c r="M52" s="15">
        <f t="shared" si="15"/>
        <v>0</v>
      </c>
      <c r="O52" s="55">
        <f t="shared" si="16"/>
        <v>0</v>
      </c>
    </row>
    <row r="53" spans="2:15" ht="18" customHeight="1" thickTop="1" thickBot="1" x14ac:dyDescent="0.3">
      <c r="B53" s="1" t="s">
        <v>100</v>
      </c>
      <c r="C53" s="3" t="s">
        <v>3</v>
      </c>
      <c r="E53" s="32">
        <v>599.86</v>
      </c>
      <c r="F53" s="79"/>
      <c r="G53" s="7">
        <f t="shared" si="12"/>
        <v>0</v>
      </c>
      <c r="H53" s="8">
        <f t="shared" si="13"/>
        <v>0</v>
      </c>
      <c r="J53" s="50">
        <v>0</v>
      </c>
      <c r="K53" s="50">
        <f t="shared" si="14"/>
        <v>0</v>
      </c>
      <c r="M53" s="15">
        <f t="shared" si="15"/>
        <v>0</v>
      </c>
      <c r="O53" s="55">
        <f t="shared" si="16"/>
        <v>0</v>
      </c>
    </row>
    <row r="54" spans="2:15" ht="18" customHeight="1" thickTop="1" thickBot="1" x14ac:dyDescent="0.3">
      <c r="B54" s="1" t="s">
        <v>101</v>
      </c>
      <c r="C54" s="3" t="s">
        <v>3</v>
      </c>
      <c r="E54" s="32">
        <v>577.65</v>
      </c>
      <c r="F54" s="79"/>
      <c r="G54" s="7">
        <f t="shared" si="12"/>
        <v>0</v>
      </c>
      <c r="H54" s="8">
        <f t="shared" si="13"/>
        <v>0</v>
      </c>
      <c r="J54" s="50">
        <v>0</v>
      </c>
      <c r="K54" s="50">
        <f t="shared" si="14"/>
        <v>0</v>
      </c>
      <c r="M54" s="15">
        <f t="shared" si="15"/>
        <v>0</v>
      </c>
      <c r="O54" s="55">
        <f t="shared" si="16"/>
        <v>0</v>
      </c>
    </row>
    <row r="55" spans="2:15" ht="18" customHeight="1" thickTop="1" thickBot="1" x14ac:dyDescent="0.3">
      <c r="B55" s="1" t="s">
        <v>102</v>
      </c>
      <c r="C55" s="3" t="s">
        <v>3</v>
      </c>
      <c r="E55" s="32">
        <v>589.01</v>
      </c>
      <c r="F55" s="79"/>
      <c r="G55" s="7">
        <f t="shared" si="12"/>
        <v>0</v>
      </c>
      <c r="H55" s="8">
        <f>G55*1.055</f>
        <v>0</v>
      </c>
      <c r="J55" s="50">
        <v>0</v>
      </c>
      <c r="K55" s="50">
        <f t="shared" si="14"/>
        <v>0</v>
      </c>
      <c r="M55" s="15">
        <f t="shared" si="15"/>
        <v>0</v>
      </c>
      <c r="O55" s="55">
        <f t="shared" si="16"/>
        <v>0</v>
      </c>
    </row>
    <row r="56" spans="2:15" ht="5.0999999999999996" customHeight="1" thickTop="1" thickBot="1" x14ac:dyDescent="0.3">
      <c r="B56" s="64"/>
      <c r="C56" s="65"/>
      <c r="D56" s="66"/>
      <c r="E56" s="67"/>
      <c r="F56" s="68"/>
      <c r="G56" s="69"/>
      <c r="H56" s="61"/>
      <c r="J56" s="61"/>
      <c r="K56" s="61"/>
      <c r="M56" s="62"/>
      <c r="O56" s="63"/>
    </row>
    <row r="57" spans="2:15" ht="18" customHeight="1" thickTop="1" thickBot="1" x14ac:dyDescent="0.3">
      <c r="B57" s="1" t="s">
        <v>17</v>
      </c>
      <c r="C57" s="3" t="s">
        <v>3</v>
      </c>
      <c r="E57" s="32">
        <v>836.8</v>
      </c>
      <c r="F57" s="79"/>
      <c r="G57" s="7">
        <f t="shared" si="1"/>
        <v>0</v>
      </c>
      <c r="H57" s="8">
        <f t="shared" ref="H57:H58" si="17">G57*1.1</f>
        <v>0</v>
      </c>
      <c r="J57" s="50">
        <v>0</v>
      </c>
      <c r="K57" s="50">
        <f t="shared" ref="K57:K58" si="18">+J57*1.055</f>
        <v>0</v>
      </c>
      <c r="M57" s="15">
        <f t="shared" si="4"/>
        <v>0</v>
      </c>
      <c r="O57" s="55">
        <f t="shared" si="5"/>
        <v>0</v>
      </c>
    </row>
    <row r="58" spans="2:15" ht="18" customHeight="1" thickTop="1" thickBot="1" x14ac:dyDescent="0.3">
      <c r="B58" s="1" t="s">
        <v>18</v>
      </c>
      <c r="C58" s="3" t="s">
        <v>3</v>
      </c>
      <c r="E58" s="32">
        <v>938.87</v>
      </c>
      <c r="F58" s="79"/>
      <c r="G58" s="7">
        <f t="shared" si="1"/>
        <v>0</v>
      </c>
      <c r="H58" s="8">
        <f t="shared" si="17"/>
        <v>0</v>
      </c>
      <c r="J58" s="50">
        <v>0</v>
      </c>
      <c r="K58" s="50">
        <f t="shared" si="18"/>
        <v>0</v>
      </c>
      <c r="M58" s="15">
        <f t="shared" si="4"/>
        <v>0</v>
      </c>
      <c r="O58" s="55">
        <f t="shared" si="5"/>
        <v>0</v>
      </c>
    </row>
    <row r="59" spans="2:15" ht="30" customHeight="1" thickTop="1" x14ac:dyDescent="0.25"/>
    <row r="61" spans="2:15" x14ac:dyDescent="0.25">
      <c r="J61" s="98" t="s">
        <v>52</v>
      </c>
      <c r="K61" s="99"/>
    </row>
    <row r="62" spans="2:15" ht="27.95" customHeight="1" x14ac:dyDescent="0.25">
      <c r="B62" s="23" t="s">
        <v>134</v>
      </c>
      <c r="C62" s="88" t="s">
        <v>20</v>
      </c>
      <c r="D62" s="89"/>
      <c r="E62" s="90"/>
      <c r="F62" s="2" t="s">
        <v>21</v>
      </c>
      <c r="G62" s="13" t="s">
        <v>1</v>
      </c>
      <c r="H62" s="2" t="s">
        <v>22</v>
      </c>
      <c r="J62" s="48" t="s">
        <v>1</v>
      </c>
      <c r="K62" s="48" t="s">
        <v>22</v>
      </c>
      <c r="M62" s="20" t="s">
        <v>23</v>
      </c>
      <c r="O62" s="48" t="s">
        <v>53</v>
      </c>
    </row>
    <row r="63" spans="2:15" ht="18" customHeight="1" x14ac:dyDescent="0.25">
      <c r="B63" s="4" t="s">
        <v>7</v>
      </c>
      <c r="C63" s="91" t="s">
        <v>8</v>
      </c>
      <c r="D63" s="92"/>
      <c r="E63" s="93"/>
      <c r="F63" s="14">
        <v>2.2499999999999999E-2</v>
      </c>
      <c r="G63" s="16">
        <f>SUM(G13,G24,G25,G26,G33,G34,G35,G36,G37,G39,G40,G41,G42,G43,G45,G46,G47,G48,G49,G51,G52,G53,G54,G55,G57,G58)*F63</f>
        <v>47371.527674999998</v>
      </c>
      <c r="H63" s="16">
        <f>G63*1.2</f>
        <v>56845.833209999997</v>
      </c>
      <c r="J63" s="49">
        <v>0</v>
      </c>
      <c r="K63" s="49">
        <f>J63*1.2</f>
        <v>0</v>
      </c>
      <c r="M63" s="15">
        <f>H63/$G$3*$G$5</f>
        <v>0</v>
      </c>
      <c r="O63" s="56">
        <f>K63/$G$3*$G$5</f>
        <v>0</v>
      </c>
    </row>
    <row r="64" spans="2:15" ht="18" customHeight="1" x14ac:dyDescent="0.25">
      <c r="B64" s="4" t="s">
        <v>135</v>
      </c>
      <c r="C64" s="91" t="s">
        <v>8</v>
      </c>
      <c r="D64" s="92"/>
      <c r="E64" s="93"/>
      <c r="F64" s="85">
        <v>0.03</v>
      </c>
      <c r="G64" s="17"/>
      <c r="H64" s="16">
        <f>SUM(H13,H24,H25)*F64</f>
        <v>67389.553500000009</v>
      </c>
      <c r="J64" s="49">
        <v>0</v>
      </c>
      <c r="K64" s="49">
        <v>0</v>
      </c>
      <c r="M64" s="15">
        <f t="shared" ref="M64:M68" si="19">H64/$G$3*$G$5</f>
        <v>0</v>
      </c>
      <c r="O64" s="55">
        <f t="shared" ref="O64:O68" si="20">K64/$G$3*$G$5</f>
        <v>0</v>
      </c>
    </row>
    <row r="65" spans="2:15" ht="18" customHeight="1" x14ac:dyDescent="0.25">
      <c r="B65" s="4" t="s">
        <v>9</v>
      </c>
      <c r="C65" s="91" t="s">
        <v>10</v>
      </c>
      <c r="D65" s="92"/>
      <c r="E65" s="93"/>
      <c r="F65" s="14">
        <v>7.4999999999999997E-2</v>
      </c>
      <c r="G65" s="17"/>
      <c r="H65" s="16">
        <f>SUM(H13,H24,H25)*$F$65</f>
        <v>168473.88375000001</v>
      </c>
      <c r="J65" s="17"/>
      <c r="K65" s="50">
        <f>SUM(K13,K24,K25)*$F$65</f>
        <v>122420.27726249998</v>
      </c>
      <c r="M65" s="15">
        <f t="shared" si="19"/>
        <v>0</v>
      </c>
      <c r="O65" s="55">
        <f t="shared" si="20"/>
        <v>0</v>
      </c>
    </row>
    <row r="66" spans="2:15" ht="18" customHeight="1" x14ac:dyDescent="0.25">
      <c r="B66" s="4" t="s">
        <v>11</v>
      </c>
      <c r="C66" s="91" t="s">
        <v>12</v>
      </c>
      <c r="D66" s="92"/>
      <c r="E66" s="93"/>
      <c r="F66" s="11"/>
      <c r="G66" s="16">
        <v>14370</v>
      </c>
      <c r="H66" s="16">
        <f t="shared" ref="H66:H67" si="21">G66*1.2</f>
        <v>17244</v>
      </c>
      <c r="J66" s="50">
        <v>0</v>
      </c>
      <c r="K66" s="50">
        <v>0</v>
      </c>
      <c r="M66" s="15">
        <f t="shared" si="19"/>
        <v>0</v>
      </c>
      <c r="O66" s="55">
        <f t="shared" si="20"/>
        <v>0</v>
      </c>
    </row>
    <row r="67" spans="2:15" ht="18" customHeight="1" x14ac:dyDescent="0.25">
      <c r="B67" s="4" t="s">
        <v>13</v>
      </c>
      <c r="C67" s="91" t="s">
        <v>12</v>
      </c>
      <c r="D67" s="92"/>
      <c r="E67" s="93"/>
      <c r="F67" s="11"/>
      <c r="G67" s="16">
        <v>18000</v>
      </c>
      <c r="H67" s="16">
        <f t="shared" si="21"/>
        <v>21600</v>
      </c>
      <c r="J67" s="50">
        <v>0</v>
      </c>
      <c r="K67" s="50">
        <v>0</v>
      </c>
      <c r="M67" s="15">
        <f t="shared" si="19"/>
        <v>0</v>
      </c>
      <c r="O67" s="55">
        <f t="shared" si="20"/>
        <v>0</v>
      </c>
    </row>
    <row r="68" spans="2:15" ht="18" customHeight="1" x14ac:dyDescent="0.25">
      <c r="B68" s="1" t="s">
        <v>105</v>
      </c>
      <c r="C68" s="91" t="s">
        <v>24</v>
      </c>
      <c r="D68" s="92"/>
      <c r="E68" s="93"/>
      <c r="F68" s="14">
        <v>1.8599999999999998E-2</v>
      </c>
      <c r="G68" s="17"/>
      <c r="H68" s="16">
        <f>SUM(H13,H24,H25)*$F$68</f>
        <v>41781.52317</v>
      </c>
      <c r="J68" s="17"/>
      <c r="K68" s="50">
        <f>SUM(K13,K24,K25)*$F$68</f>
        <v>30360.228761099992</v>
      </c>
      <c r="M68" s="15">
        <f t="shared" si="19"/>
        <v>0</v>
      </c>
      <c r="O68" s="55">
        <f t="shared" si="20"/>
        <v>0</v>
      </c>
    </row>
    <row r="70" spans="2:15" ht="27.95" customHeight="1" x14ac:dyDescent="0.25">
      <c r="B70" s="23" t="s">
        <v>141</v>
      </c>
      <c r="H70" s="2" t="s">
        <v>113</v>
      </c>
      <c r="M70" s="20" t="s">
        <v>23</v>
      </c>
    </row>
    <row r="71" spans="2:15" ht="18" customHeight="1" x14ac:dyDescent="0.25">
      <c r="B71" s="1" t="s">
        <v>36</v>
      </c>
      <c r="C71" s="81" t="s">
        <v>115</v>
      </c>
      <c r="H71" s="34">
        <v>-7429</v>
      </c>
      <c r="M71" s="35">
        <f>H71/$G$4*$G$5</f>
        <v>0</v>
      </c>
    </row>
    <row r="72" spans="2:15" ht="30" customHeight="1" x14ac:dyDescent="0.25">
      <c r="B72" s="81" t="s">
        <v>116</v>
      </c>
    </row>
    <row r="73" spans="2:15" ht="27.95" customHeight="1" x14ac:dyDescent="0.25">
      <c r="G73" s="80" t="s">
        <v>119</v>
      </c>
      <c r="M73" s="30">
        <f>SUM(M13,M24,M25,M26,M33,M34,M35,M36,M37,M39,M40,M41,M42,M43,M45,M46,M47,M48,M49,M51,M52,M53,M54,M57,M58,M63,M64,M65,M66,M67,M68,M71)</f>
        <v>0</v>
      </c>
      <c r="O73" s="57">
        <f>SUM(O13,O24,O25,O26,O33,O34,O35,O36,O37,O39,O40,O41,O42,O43,O45,O46,O47,O48,O49,O51,O52,O53,O54,O57,O58,O63,O64,O65,O66,O67,O68)</f>
        <v>0</v>
      </c>
    </row>
    <row r="75" spans="2:15" ht="27.95" customHeight="1" x14ac:dyDescent="0.25">
      <c r="G75" s="59" t="s">
        <v>120</v>
      </c>
      <c r="J75" s="29"/>
      <c r="M75" s="58">
        <f>+M73-O73</f>
        <v>0</v>
      </c>
    </row>
  </sheetData>
  <sheetProtection algorithmName="SHA-512" hashValue="y+J/I8rVWOvIAKUqdiujZDlDfTTAvUkRXM71SOxxYLCsmg8xfsebcSqhVue5nq7IMeCreus0wGyZi+hxF6R0xw==" saltValue="DTh8wnqUVOeeIMfCv4nj7Q==" spinCount="100000" sheet="1" objects="1" scenarios="1"/>
  <mergeCells count="27">
    <mergeCell ref="J7:K7"/>
    <mergeCell ref="J21:K21"/>
    <mergeCell ref="J61:K61"/>
    <mergeCell ref="J31:K31"/>
    <mergeCell ref="E24:F24"/>
    <mergeCell ref="C12:F12"/>
    <mergeCell ref="B13:F13"/>
    <mergeCell ref="C22:F22"/>
    <mergeCell ref="C23:F23"/>
    <mergeCell ref="C18:C20"/>
    <mergeCell ref="E18:F18"/>
    <mergeCell ref="E19:F19"/>
    <mergeCell ref="E20:F20"/>
    <mergeCell ref="C68:E68"/>
    <mergeCell ref="C25:F25"/>
    <mergeCell ref="C62:E62"/>
    <mergeCell ref="C63:E63"/>
    <mergeCell ref="C65:E65"/>
    <mergeCell ref="C66:E66"/>
    <mergeCell ref="C67:E67"/>
    <mergeCell ref="C26:F26"/>
    <mergeCell ref="C64:E64"/>
    <mergeCell ref="E5:F5"/>
    <mergeCell ref="C8:F8"/>
    <mergeCell ref="C9:F9"/>
    <mergeCell ref="C10:F10"/>
    <mergeCell ref="C11:F11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6D76-0A45-47E9-8696-43D901E852F9}">
  <sheetPr>
    <tabColor rgb="FF00B050"/>
  </sheetPr>
  <dimension ref="B1:O75"/>
  <sheetViews>
    <sheetView showGridLines="0" zoomScale="75" zoomScaleNormal="75" workbookViewId="0">
      <selection activeCell="B1" sqref="B1:C1"/>
    </sheetView>
  </sheetViews>
  <sheetFormatPr baseColWidth="10" defaultRowHeight="15" x14ac:dyDescent="0.25"/>
  <cols>
    <col min="1" max="1" width="1.7109375" style="9" customWidth="1"/>
    <col min="2" max="2" width="68.140625" style="9" bestFit="1" customWidth="1"/>
    <col min="3" max="3" width="17.85546875" style="9" customWidth="1"/>
    <col min="4" max="4" width="23.140625" style="9" hidden="1" customWidth="1"/>
    <col min="5" max="5" width="18.140625" style="9" bestFit="1" customWidth="1"/>
    <col min="6" max="6" width="13.28515625" style="9" customWidth="1"/>
    <col min="7" max="8" width="20.7109375" style="9" customWidth="1"/>
    <col min="9" max="9" width="1.7109375" style="9" customWidth="1"/>
    <col min="10" max="11" width="20.7109375" style="9" customWidth="1"/>
    <col min="12" max="12" width="1.7109375" style="9" customWidth="1"/>
    <col min="13" max="13" width="20.7109375" style="9" customWidth="1"/>
    <col min="14" max="14" width="1.7109375" style="9" customWidth="1"/>
    <col min="15" max="15" width="20.7109375" style="9" customWidth="1"/>
    <col min="16" max="19" width="15" style="9" bestFit="1" customWidth="1"/>
    <col min="20" max="20" width="15.140625" style="9" customWidth="1"/>
    <col min="21" max="16384" width="11.42578125" style="9"/>
  </cols>
  <sheetData>
    <row r="1" spans="2:15" ht="30" customHeight="1" x14ac:dyDescent="0.25">
      <c r="B1" s="117" t="s">
        <v>136</v>
      </c>
      <c r="C1" s="117"/>
    </row>
    <row r="2" spans="2:15" ht="9.9499999999999993" customHeight="1" x14ac:dyDescent="0.25">
      <c r="B2" s="70"/>
      <c r="C2" s="71"/>
      <c r="E2" s="72"/>
      <c r="F2" s="73"/>
      <c r="G2" s="72"/>
      <c r="H2" s="72"/>
      <c r="J2" s="72"/>
      <c r="K2" s="72"/>
      <c r="M2" s="74"/>
      <c r="O2" s="75"/>
    </row>
    <row r="3" spans="2:15" ht="18" customHeight="1" x14ac:dyDescent="0.25">
      <c r="E3" s="18" t="s">
        <v>106</v>
      </c>
      <c r="F3" s="19"/>
      <c r="G3" s="28">
        <v>100718</v>
      </c>
    </row>
    <row r="4" spans="2:15" ht="18" customHeight="1" thickBot="1" x14ac:dyDescent="0.3">
      <c r="E4" s="18" t="s">
        <v>139</v>
      </c>
      <c r="F4" s="19"/>
      <c r="G4" s="31">
        <v>9993</v>
      </c>
    </row>
    <row r="5" spans="2:15" ht="18" customHeight="1" thickTop="1" thickBot="1" x14ac:dyDescent="0.3">
      <c r="E5" s="86" t="s">
        <v>26</v>
      </c>
      <c r="F5" s="87"/>
      <c r="G5" s="77"/>
    </row>
    <row r="6" spans="2:15" ht="20.100000000000001" customHeight="1" thickTop="1" x14ac:dyDescent="0.25">
      <c r="B6" s="22" t="s">
        <v>107</v>
      </c>
    </row>
    <row r="7" spans="2:15" x14ac:dyDescent="0.25">
      <c r="J7" s="96" t="s">
        <v>51</v>
      </c>
      <c r="K7" s="97"/>
    </row>
    <row r="8" spans="2:15" ht="27.95" customHeight="1" x14ac:dyDescent="0.25">
      <c r="B8" s="23" t="s">
        <v>114</v>
      </c>
      <c r="C8" s="88" t="s">
        <v>14</v>
      </c>
      <c r="D8" s="89"/>
      <c r="E8" s="89"/>
      <c r="F8" s="90"/>
      <c r="G8" s="13" t="s">
        <v>1</v>
      </c>
      <c r="H8" s="2" t="s">
        <v>22</v>
      </c>
      <c r="J8" s="48" t="s">
        <v>1</v>
      </c>
      <c r="K8" s="48" t="s">
        <v>22</v>
      </c>
      <c r="M8" s="20" t="s">
        <v>23</v>
      </c>
      <c r="O8" s="48" t="s">
        <v>53</v>
      </c>
    </row>
    <row r="9" spans="2:15" ht="18" customHeight="1" x14ac:dyDescent="0.25">
      <c r="B9" s="4" t="s">
        <v>112</v>
      </c>
      <c r="C9" s="91" t="s">
        <v>2</v>
      </c>
      <c r="D9" s="92"/>
      <c r="E9" s="92"/>
      <c r="F9" s="93"/>
      <c r="G9" s="6">
        <v>1846732.15</v>
      </c>
      <c r="H9" s="6">
        <v>1972602.04</v>
      </c>
      <c r="J9" s="49">
        <v>1306740.5</v>
      </c>
      <c r="K9" s="49">
        <v>1378611.23</v>
      </c>
      <c r="M9" s="6">
        <f>H9/$G$3*$G$5</f>
        <v>0</v>
      </c>
      <c r="O9" s="49">
        <f>K9/$G$3*$G$5</f>
        <v>0</v>
      </c>
    </row>
    <row r="10" spans="2:15" ht="18" customHeight="1" x14ac:dyDescent="0.25">
      <c r="B10" s="1" t="s">
        <v>0</v>
      </c>
      <c r="C10" s="91" t="s">
        <v>3</v>
      </c>
      <c r="D10" s="92"/>
      <c r="E10" s="92"/>
      <c r="F10" s="93"/>
      <c r="G10" s="8">
        <v>132572.78</v>
      </c>
      <c r="H10" s="8">
        <v>140684.81</v>
      </c>
      <c r="J10" s="50">
        <v>114338.9</v>
      </c>
      <c r="K10" s="50">
        <f t="shared" ref="K10:K12" si="0">+J10*1.055</f>
        <v>120627.53949999998</v>
      </c>
      <c r="M10" s="8">
        <f>H10/$G$3*$G$5</f>
        <v>0</v>
      </c>
      <c r="O10" s="50">
        <f>K10/$G$3*$G$5</f>
        <v>0</v>
      </c>
    </row>
    <row r="11" spans="2:15" ht="18" customHeight="1" x14ac:dyDescent="0.25">
      <c r="B11" s="5" t="s">
        <v>133</v>
      </c>
      <c r="C11" s="91" t="s">
        <v>4</v>
      </c>
      <c r="D11" s="92"/>
      <c r="E11" s="92"/>
      <c r="F11" s="93"/>
      <c r="G11" s="8">
        <v>136823.4</v>
      </c>
      <c r="H11" s="8">
        <v>144348.69</v>
      </c>
      <c r="J11" s="50">
        <v>136823.4</v>
      </c>
      <c r="K11" s="50">
        <f t="shared" si="0"/>
        <v>144348.68699999998</v>
      </c>
      <c r="M11" s="8">
        <f>H11/$G$3*$G$5</f>
        <v>0</v>
      </c>
      <c r="O11" s="50">
        <f>K11/$G$3*$G$5</f>
        <v>0</v>
      </c>
    </row>
    <row r="12" spans="2:15" ht="18" customHeight="1" x14ac:dyDescent="0.25">
      <c r="B12" s="5" t="s">
        <v>5</v>
      </c>
      <c r="C12" s="91" t="s">
        <v>6</v>
      </c>
      <c r="D12" s="92"/>
      <c r="E12" s="92"/>
      <c r="F12" s="93"/>
      <c r="G12" s="8">
        <v>142826.4</v>
      </c>
      <c r="H12" s="8">
        <v>150681.85</v>
      </c>
      <c r="J12" s="50">
        <v>142826.4</v>
      </c>
      <c r="K12" s="50">
        <f t="shared" si="0"/>
        <v>150681.85199999998</v>
      </c>
      <c r="M12" s="8">
        <f>H12/$G$3*$G$5</f>
        <v>0</v>
      </c>
      <c r="O12" s="50">
        <f>K12/$G$3*$G$5</f>
        <v>0</v>
      </c>
    </row>
    <row r="13" spans="2:15" ht="24.95" customHeight="1" x14ac:dyDescent="0.25">
      <c r="B13" s="102" t="s">
        <v>56</v>
      </c>
      <c r="C13" s="103"/>
      <c r="D13" s="103"/>
      <c r="E13" s="103"/>
      <c r="F13" s="104"/>
      <c r="G13" s="15">
        <f>SUM(G9:G12)</f>
        <v>2258954.73</v>
      </c>
      <c r="H13" s="15">
        <f>SUM(H9:H12)</f>
        <v>2408317.39</v>
      </c>
      <c r="J13" s="51">
        <f>SUM(J9:J12)</f>
        <v>1700729.1999999997</v>
      </c>
      <c r="K13" s="51">
        <f>SUM(K9:K12)</f>
        <v>1794269.3084999998</v>
      </c>
      <c r="M13" s="15">
        <f>H13/$G$3*$G$5</f>
        <v>0</v>
      </c>
      <c r="O13" s="51">
        <f>K13/$G$3*$G$5</f>
        <v>0</v>
      </c>
    </row>
    <row r="14" spans="2:15" ht="18" customHeight="1" x14ac:dyDescent="0.25"/>
    <row r="15" spans="2:15" ht="18" customHeight="1" x14ac:dyDescent="0.25">
      <c r="K15" s="54" t="s">
        <v>54</v>
      </c>
      <c r="L15" s="52"/>
      <c r="M15" s="53">
        <f>SUM(M9:M12)</f>
        <v>0</v>
      </c>
      <c r="O15" s="53">
        <f>SUM(O9:O12)</f>
        <v>0</v>
      </c>
    </row>
    <row r="16" spans="2:15" ht="18" customHeight="1" x14ac:dyDescent="0.25"/>
    <row r="17" spans="2:15" ht="15.75" thickBot="1" x14ac:dyDescent="0.3"/>
    <row r="18" spans="2:15" ht="20.100000000000001" customHeight="1" thickTop="1" thickBot="1" x14ac:dyDescent="0.3">
      <c r="B18" s="22" t="s">
        <v>57</v>
      </c>
      <c r="C18" s="108" t="s">
        <v>25</v>
      </c>
      <c r="D18" s="76"/>
      <c r="E18" s="111" t="s">
        <v>138</v>
      </c>
      <c r="F18" s="112"/>
      <c r="G18" s="78"/>
    </row>
    <row r="19" spans="2:15" ht="20.100000000000001" customHeight="1" thickTop="1" x14ac:dyDescent="0.25">
      <c r="B19" s="22"/>
      <c r="C19" s="109"/>
      <c r="E19" s="113" t="s">
        <v>111</v>
      </c>
      <c r="F19" s="114"/>
      <c r="G19" s="83"/>
    </row>
    <row r="20" spans="2:15" ht="20.100000000000001" customHeight="1" x14ac:dyDescent="0.25">
      <c r="B20" s="22"/>
      <c r="C20" s="110"/>
      <c r="E20" s="115" t="s">
        <v>118</v>
      </c>
      <c r="F20" s="116"/>
      <c r="G20" s="84"/>
    </row>
    <row r="21" spans="2:15" x14ac:dyDescent="0.25">
      <c r="J21" s="98" t="s">
        <v>51</v>
      </c>
      <c r="K21" s="99"/>
    </row>
    <row r="22" spans="2:15" ht="27.95" customHeight="1" x14ac:dyDescent="0.25">
      <c r="B22" s="23" t="s">
        <v>103</v>
      </c>
      <c r="C22" s="88" t="s">
        <v>14</v>
      </c>
      <c r="D22" s="89"/>
      <c r="E22" s="89"/>
      <c r="F22" s="90"/>
      <c r="G22" s="13" t="s">
        <v>1</v>
      </c>
      <c r="H22" s="2" t="s">
        <v>22</v>
      </c>
      <c r="J22" s="48" t="s">
        <v>1</v>
      </c>
      <c r="K22" s="48" t="s">
        <v>22</v>
      </c>
      <c r="M22" s="20" t="s">
        <v>23</v>
      </c>
      <c r="O22" s="48" t="s">
        <v>53</v>
      </c>
    </row>
    <row r="23" spans="2:15" ht="18" customHeight="1" x14ac:dyDescent="0.25">
      <c r="B23" s="4" t="s">
        <v>15</v>
      </c>
      <c r="C23" s="105" t="s">
        <v>4</v>
      </c>
      <c r="D23" s="106"/>
      <c r="E23" s="106"/>
      <c r="F23" s="107"/>
      <c r="G23" s="26">
        <v>609465.57999999996</v>
      </c>
      <c r="H23" s="26">
        <v>650922.63</v>
      </c>
    </row>
    <row r="24" spans="2:15" ht="18" customHeight="1" x14ac:dyDescent="0.25">
      <c r="B24" s="5"/>
      <c r="C24" s="24"/>
      <c r="D24" s="25"/>
      <c r="E24" s="100" t="s">
        <v>140</v>
      </c>
      <c r="F24" s="101"/>
      <c r="G24" s="8" t="str">
        <f>IF(G18=1,70670.68,"")</f>
        <v/>
      </c>
      <c r="H24" s="8" t="str">
        <f>IF(G18=1,75483.59,"")</f>
        <v/>
      </c>
      <c r="J24" s="50" t="str">
        <f>IF(G18=1,50092.31,"")</f>
        <v/>
      </c>
      <c r="K24" s="50" t="str">
        <f>IF(G18=1,+J24*1.055,"")</f>
        <v/>
      </c>
      <c r="M24" s="15" t="str">
        <f>IF(G18=1,H24/$G$4*$G$5,"")</f>
        <v/>
      </c>
      <c r="O24" s="51" t="str">
        <f>IF(G18=1,K24/$G$4*$G$5,"")</f>
        <v/>
      </c>
    </row>
    <row r="25" spans="2:15" ht="18" customHeight="1" x14ac:dyDescent="0.25">
      <c r="B25" s="60" t="s">
        <v>110</v>
      </c>
      <c r="C25" s="94" t="s">
        <v>3</v>
      </c>
      <c r="D25" s="95"/>
      <c r="E25" s="95"/>
      <c r="F25" s="95"/>
      <c r="G25" s="12"/>
      <c r="H25" s="12"/>
      <c r="J25" s="82">
        <v>0</v>
      </c>
      <c r="K25" s="82">
        <f>+J25*1.055</f>
        <v>0</v>
      </c>
      <c r="M25" s="27">
        <f>H25/$G$4*$G$5</f>
        <v>0</v>
      </c>
      <c r="O25" s="27">
        <f>K25/$G$4*$G$5</f>
        <v>0</v>
      </c>
    </row>
    <row r="26" spans="2:15" ht="18" customHeight="1" x14ac:dyDescent="0.25">
      <c r="B26" s="60" t="s">
        <v>108</v>
      </c>
      <c r="C26" s="94" t="s">
        <v>104</v>
      </c>
      <c r="D26" s="95"/>
      <c r="E26" s="95"/>
      <c r="F26" s="95"/>
      <c r="G26" s="12"/>
      <c r="H26" s="12"/>
      <c r="J26" s="82">
        <v>0</v>
      </c>
      <c r="K26" s="82">
        <f>+J26*1.055</f>
        <v>0</v>
      </c>
      <c r="M26" s="27">
        <f>H26/$G$4*$G$5</f>
        <v>0</v>
      </c>
      <c r="O26" s="27">
        <f>K26/$G$4*$G$5</f>
        <v>0</v>
      </c>
    </row>
    <row r="29" spans="2:15" x14ac:dyDescent="0.25">
      <c r="E29" s="10"/>
    </row>
    <row r="30" spans="2:15" x14ac:dyDescent="0.25">
      <c r="E30" s="10"/>
    </row>
    <row r="31" spans="2:15" x14ac:dyDescent="0.25">
      <c r="E31" s="10"/>
      <c r="J31" s="98" t="s">
        <v>51</v>
      </c>
      <c r="K31" s="99"/>
    </row>
    <row r="32" spans="2:15" ht="27.95" customHeight="1" thickBot="1" x14ac:dyDescent="0.3">
      <c r="B32" s="23" t="s">
        <v>109</v>
      </c>
      <c r="C32" s="2" t="s">
        <v>16</v>
      </c>
      <c r="E32" s="2" t="s">
        <v>117</v>
      </c>
      <c r="F32" s="33" t="s">
        <v>19</v>
      </c>
      <c r="G32" s="13" t="s">
        <v>1</v>
      </c>
      <c r="H32" s="2" t="s">
        <v>22</v>
      </c>
      <c r="J32" s="48" t="s">
        <v>1</v>
      </c>
      <c r="K32" s="48" t="s">
        <v>22</v>
      </c>
      <c r="M32" s="20" t="s">
        <v>23</v>
      </c>
      <c r="O32" s="48" t="s">
        <v>53</v>
      </c>
    </row>
    <row r="33" spans="2:15" ht="18" customHeight="1" thickTop="1" thickBot="1" x14ac:dyDescent="0.3">
      <c r="B33" s="1" t="s">
        <v>83</v>
      </c>
      <c r="C33" s="3" t="s">
        <v>3</v>
      </c>
      <c r="E33" s="32">
        <v>702.64</v>
      </c>
      <c r="F33" s="79"/>
      <c r="G33" s="7">
        <f>E33*F33</f>
        <v>0</v>
      </c>
      <c r="H33" s="8">
        <f>G33*1.055</f>
        <v>0</v>
      </c>
      <c r="J33" s="49">
        <v>0</v>
      </c>
      <c r="K33" s="50">
        <f>+J33*1.055</f>
        <v>0</v>
      </c>
      <c r="M33" s="15">
        <f>H33</f>
        <v>0</v>
      </c>
      <c r="O33" s="56">
        <f>K33</f>
        <v>0</v>
      </c>
    </row>
    <row r="34" spans="2:15" ht="18" customHeight="1" thickTop="1" thickBot="1" x14ac:dyDescent="0.3">
      <c r="B34" s="1" t="s">
        <v>84</v>
      </c>
      <c r="C34" s="3" t="s">
        <v>3</v>
      </c>
      <c r="E34" s="32">
        <v>732.43</v>
      </c>
      <c r="F34" s="79"/>
      <c r="G34" s="7">
        <f t="shared" ref="G34:G58" si="1">E34*F34</f>
        <v>0</v>
      </c>
      <c r="H34" s="8">
        <f t="shared" ref="H34:H42" si="2">G34*1.055</f>
        <v>0</v>
      </c>
      <c r="J34" s="50">
        <v>0</v>
      </c>
      <c r="K34" s="50">
        <f t="shared" ref="K34:K37" si="3">+J34*1.055</f>
        <v>0</v>
      </c>
      <c r="M34" s="15">
        <f t="shared" ref="M34:M58" si="4">H34</f>
        <v>0</v>
      </c>
      <c r="O34" s="55">
        <f t="shared" ref="O34:O58" si="5">K34</f>
        <v>0</v>
      </c>
    </row>
    <row r="35" spans="2:15" ht="18" customHeight="1" thickTop="1" thickBot="1" x14ac:dyDescent="0.3">
      <c r="B35" s="1" t="s">
        <v>85</v>
      </c>
      <c r="C35" s="3" t="s">
        <v>3</v>
      </c>
      <c r="E35" s="32">
        <v>565.28</v>
      </c>
      <c r="F35" s="79"/>
      <c r="G35" s="7">
        <f t="shared" si="1"/>
        <v>0</v>
      </c>
      <c r="H35" s="8">
        <f t="shared" si="2"/>
        <v>0</v>
      </c>
      <c r="J35" s="50">
        <v>0</v>
      </c>
      <c r="K35" s="50">
        <f t="shared" si="3"/>
        <v>0</v>
      </c>
      <c r="M35" s="15">
        <f t="shared" si="4"/>
        <v>0</v>
      </c>
      <c r="O35" s="55">
        <f t="shared" si="5"/>
        <v>0</v>
      </c>
    </row>
    <row r="36" spans="2:15" ht="18" customHeight="1" thickTop="1" thickBot="1" x14ac:dyDescent="0.3">
      <c r="B36" s="1" t="s">
        <v>86</v>
      </c>
      <c r="C36" s="3" t="s">
        <v>3</v>
      </c>
      <c r="E36" s="32">
        <v>545.67999999999995</v>
      </c>
      <c r="F36" s="79"/>
      <c r="G36" s="7">
        <f t="shared" si="1"/>
        <v>0</v>
      </c>
      <c r="H36" s="8">
        <f t="shared" si="2"/>
        <v>0</v>
      </c>
      <c r="J36" s="50">
        <v>0</v>
      </c>
      <c r="K36" s="50">
        <f t="shared" si="3"/>
        <v>0</v>
      </c>
      <c r="M36" s="15">
        <f t="shared" si="4"/>
        <v>0</v>
      </c>
      <c r="O36" s="55">
        <f t="shared" si="5"/>
        <v>0</v>
      </c>
    </row>
    <row r="37" spans="2:15" ht="18" customHeight="1" thickTop="1" thickBot="1" x14ac:dyDescent="0.3">
      <c r="B37" s="1" t="s">
        <v>87</v>
      </c>
      <c r="C37" s="3" t="s">
        <v>3</v>
      </c>
      <c r="E37" s="32">
        <v>555.33000000000004</v>
      </c>
      <c r="F37" s="79"/>
      <c r="G37" s="7">
        <f t="shared" si="1"/>
        <v>0</v>
      </c>
      <c r="H37" s="8">
        <f t="shared" si="2"/>
        <v>0</v>
      </c>
      <c r="J37" s="50">
        <v>0</v>
      </c>
      <c r="K37" s="50">
        <f t="shared" si="3"/>
        <v>0</v>
      </c>
      <c r="M37" s="15">
        <f t="shared" si="4"/>
        <v>0</v>
      </c>
      <c r="O37" s="55">
        <f t="shared" si="5"/>
        <v>0</v>
      </c>
    </row>
    <row r="38" spans="2:15" ht="5.0999999999999996" customHeight="1" thickTop="1" thickBot="1" x14ac:dyDescent="0.3">
      <c r="B38" s="64"/>
      <c r="C38" s="65"/>
      <c r="D38" s="66"/>
      <c r="E38" s="67"/>
      <c r="F38" s="68"/>
      <c r="G38" s="69"/>
      <c r="H38" s="61"/>
      <c r="J38" s="61"/>
      <c r="K38" s="61"/>
      <c r="M38" s="62"/>
      <c r="O38" s="63"/>
    </row>
    <row r="39" spans="2:15" ht="18" customHeight="1" thickTop="1" thickBot="1" x14ac:dyDescent="0.3">
      <c r="B39" s="1" t="s">
        <v>88</v>
      </c>
      <c r="C39" s="3" t="s">
        <v>3</v>
      </c>
      <c r="E39" s="32">
        <v>552.84</v>
      </c>
      <c r="F39" s="79"/>
      <c r="G39" s="7">
        <f t="shared" si="1"/>
        <v>0</v>
      </c>
      <c r="H39" s="8">
        <f t="shared" si="2"/>
        <v>0</v>
      </c>
      <c r="J39" s="50">
        <v>0</v>
      </c>
      <c r="K39" s="50">
        <f t="shared" ref="K39:K43" si="6">+J39*1.055</f>
        <v>0</v>
      </c>
      <c r="M39" s="15">
        <f t="shared" si="4"/>
        <v>0</v>
      </c>
      <c r="O39" s="55">
        <f t="shared" si="5"/>
        <v>0</v>
      </c>
    </row>
    <row r="40" spans="2:15" ht="18" customHeight="1" thickTop="1" thickBot="1" x14ac:dyDescent="0.3">
      <c r="B40" s="1" t="s">
        <v>89</v>
      </c>
      <c r="C40" s="3" t="s">
        <v>3</v>
      </c>
      <c r="E40" s="32">
        <v>585.47</v>
      </c>
      <c r="F40" s="79"/>
      <c r="G40" s="7">
        <f t="shared" si="1"/>
        <v>0</v>
      </c>
      <c r="H40" s="8">
        <f t="shared" si="2"/>
        <v>0</v>
      </c>
      <c r="J40" s="50">
        <v>0</v>
      </c>
      <c r="K40" s="50">
        <f t="shared" si="6"/>
        <v>0</v>
      </c>
      <c r="M40" s="15">
        <f t="shared" si="4"/>
        <v>0</v>
      </c>
      <c r="O40" s="55">
        <f t="shared" si="5"/>
        <v>0</v>
      </c>
    </row>
    <row r="41" spans="2:15" ht="18" customHeight="1" thickTop="1" thickBot="1" x14ac:dyDescent="0.3">
      <c r="B41" s="1" t="s">
        <v>90</v>
      </c>
      <c r="C41" s="3" t="s">
        <v>3</v>
      </c>
      <c r="E41" s="32">
        <v>545.33000000000004</v>
      </c>
      <c r="F41" s="79"/>
      <c r="G41" s="7">
        <f t="shared" si="1"/>
        <v>0</v>
      </c>
      <c r="H41" s="8">
        <f t="shared" si="2"/>
        <v>0</v>
      </c>
      <c r="J41" s="50">
        <v>0</v>
      </c>
      <c r="K41" s="50">
        <f t="shared" si="6"/>
        <v>0</v>
      </c>
      <c r="M41" s="15">
        <f t="shared" si="4"/>
        <v>0</v>
      </c>
      <c r="O41" s="55">
        <f t="shared" si="5"/>
        <v>0</v>
      </c>
    </row>
    <row r="42" spans="2:15" ht="18" customHeight="1" thickTop="1" thickBot="1" x14ac:dyDescent="0.3">
      <c r="B42" s="1" t="s">
        <v>91</v>
      </c>
      <c r="C42" s="3" t="s">
        <v>3</v>
      </c>
      <c r="E42" s="32">
        <v>525.14</v>
      </c>
      <c r="F42" s="79"/>
      <c r="G42" s="7">
        <f t="shared" si="1"/>
        <v>0</v>
      </c>
      <c r="H42" s="8">
        <f t="shared" si="2"/>
        <v>0</v>
      </c>
      <c r="J42" s="50">
        <v>0</v>
      </c>
      <c r="K42" s="50">
        <f t="shared" si="6"/>
        <v>0</v>
      </c>
      <c r="M42" s="15">
        <f t="shared" si="4"/>
        <v>0</v>
      </c>
      <c r="O42" s="55">
        <f t="shared" si="5"/>
        <v>0</v>
      </c>
    </row>
    <row r="43" spans="2:15" ht="18" customHeight="1" thickTop="1" thickBot="1" x14ac:dyDescent="0.3">
      <c r="B43" s="1" t="s">
        <v>92</v>
      </c>
      <c r="C43" s="3" t="s">
        <v>3</v>
      </c>
      <c r="E43" s="32">
        <v>535.46</v>
      </c>
      <c r="F43" s="79"/>
      <c r="G43" s="7">
        <f t="shared" si="1"/>
        <v>0</v>
      </c>
      <c r="H43" s="8">
        <f>G43*1.055</f>
        <v>0</v>
      </c>
      <c r="J43" s="50">
        <v>0</v>
      </c>
      <c r="K43" s="50">
        <f t="shared" si="6"/>
        <v>0</v>
      </c>
      <c r="M43" s="15">
        <f t="shared" si="4"/>
        <v>0</v>
      </c>
      <c r="O43" s="55">
        <f t="shared" si="5"/>
        <v>0</v>
      </c>
    </row>
    <row r="44" spans="2:15" ht="5.0999999999999996" customHeight="1" thickTop="1" thickBot="1" x14ac:dyDescent="0.3">
      <c r="B44" s="64"/>
      <c r="C44" s="65"/>
      <c r="D44" s="66"/>
      <c r="E44" s="67"/>
      <c r="F44" s="68"/>
      <c r="G44" s="69"/>
      <c r="H44" s="61"/>
      <c r="J44" s="61"/>
      <c r="K44" s="61"/>
      <c r="M44" s="62"/>
      <c r="O44" s="63"/>
    </row>
    <row r="45" spans="2:15" ht="18" customHeight="1" thickTop="1" thickBot="1" x14ac:dyDescent="0.3">
      <c r="B45" s="1" t="s">
        <v>93</v>
      </c>
      <c r="C45" s="3" t="s">
        <v>3</v>
      </c>
      <c r="E45" s="32">
        <v>772.9</v>
      </c>
      <c r="F45" s="79"/>
      <c r="G45" s="7">
        <f>E45*F45</f>
        <v>0</v>
      </c>
      <c r="H45" s="8">
        <f>G45*1.055</f>
        <v>0</v>
      </c>
      <c r="J45" s="49">
        <v>0</v>
      </c>
      <c r="K45" s="49">
        <f t="shared" ref="K45:K49" si="7">+J45*1.055</f>
        <v>0</v>
      </c>
      <c r="M45" s="15">
        <f>H45</f>
        <v>0</v>
      </c>
      <c r="O45" s="56">
        <f>K45</f>
        <v>0</v>
      </c>
    </row>
    <row r="46" spans="2:15" ht="18" customHeight="1" thickTop="1" thickBot="1" x14ac:dyDescent="0.3">
      <c r="B46" s="1" t="s">
        <v>94</v>
      </c>
      <c r="C46" s="3" t="s">
        <v>3</v>
      </c>
      <c r="E46" s="32">
        <v>805.67</v>
      </c>
      <c r="F46" s="79"/>
      <c r="G46" s="7">
        <f t="shared" ref="G46:G49" si="8">E46*F46</f>
        <v>0</v>
      </c>
      <c r="H46" s="8">
        <f t="shared" ref="H46:H49" si="9">G46*1.055</f>
        <v>0</v>
      </c>
      <c r="J46" s="50">
        <v>0</v>
      </c>
      <c r="K46" s="50">
        <f t="shared" si="7"/>
        <v>0</v>
      </c>
      <c r="M46" s="15">
        <f t="shared" ref="M46:M49" si="10">H46</f>
        <v>0</v>
      </c>
      <c r="O46" s="55">
        <f t="shared" ref="O46:O49" si="11">K46</f>
        <v>0</v>
      </c>
    </row>
    <row r="47" spans="2:15" ht="18" customHeight="1" thickTop="1" thickBot="1" x14ac:dyDescent="0.3">
      <c r="B47" s="1" t="s">
        <v>95</v>
      </c>
      <c r="C47" s="3" t="s">
        <v>3</v>
      </c>
      <c r="E47" s="32">
        <v>621.80999999999995</v>
      </c>
      <c r="F47" s="79"/>
      <c r="G47" s="7">
        <f t="shared" si="8"/>
        <v>0</v>
      </c>
      <c r="H47" s="8">
        <f t="shared" si="9"/>
        <v>0</v>
      </c>
      <c r="J47" s="50">
        <v>0</v>
      </c>
      <c r="K47" s="50">
        <f t="shared" si="7"/>
        <v>0</v>
      </c>
      <c r="M47" s="15">
        <f t="shared" si="10"/>
        <v>0</v>
      </c>
      <c r="O47" s="55">
        <f t="shared" si="11"/>
        <v>0</v>
      </c>
    </row>
    <row r="48" spans="2:15" ht="18" customHeight="1" thickTop="1" thickBot="1" x14ac:dyDescent="0.3">
      <c r="B48" s="1" t="s">
        <v>96</v>
      </c>
      <c r="C48" s="3" t="s">
        <v>3</v>
      </c>
      <c r="E48" s="32">
        <v>600.25</v>
      </c>
      <c r="F48" s="79"/>
      <c r="G48" s="7">
        <f t="shared" si="8"/>
        <v>0</v>
      </c>
      <c r="H48" s="8">
        <f t="shared" si="9"/>
        <v>0</v>
      </c>
      <c r="J48" s="50">
        <v>0</v>
      </c>
      <c r="K48" s="50">
        <f t="shared" si="7"/>
        <v>0</v>
      </c>
      <c r="M48" s="15">
        <f t="shared" si="10"/>
        <v>0</v>
      </c>
      <c r="O48" s="55">
        <f t="shared" si="11"/>
        <v>0</v>
      </c>
    </row>
    <row r="49" spans="2:15" ht="18" customHeight="1" thickTop="1" thickBot="1" x14ac:dyDescent="0.3">
      <c r="B49" s="1" t="s">
        <v>97</v>
      </c>
      <c r="C49" s="3" t="s">
        <v>3</v>
      </c>
      <c r="E49" s="32">
        <v>610.86</v>
      </c>
      <c r="F49" s="79"/>
      <c r="G49" s="7">
        <f t="shared" si="8"/>
        <v>0</v>
      </c>
      <c r="H49" s="8">
        <f t="shared" si="9"/>
        <v>0</v>
      </c>
      <c r="J49" s="50">
        <v>0</v>
      </c>
      <c r="K49" s="50">
        <f t="shared" si="7"/>
        <v>0</v>
      </c>
      <c r="M49" s="15">
        <f t="shared" si="10"/>
        <v>0</v>
      </c>
      <c r="O49" s="55">
        <f t="shared" si="11"/>
        <v>0</v>
      </c>
    </row>
    <row r="50" spans="2:15" ht="5.0999999999999996" customHeight="1" thickTop="1" thickBot="1" x14ac:dyDescent="0.3">
      <c r="B50" s="64"/>
      <c r="C50" s="65"/>
      <c r="D50" s="66"/>
      <c r="E50" s="67"/>
      <c r="F50" s="68"/>
      <c r="G50" s="69"/>
      <c r="H50" s="61"/>
      <c r="J50" s="61"/>
      <c r="K50" s="61"/>
      <c r="M50" s="62"/>
      <c r="O50" s="63"/>
    </row>
    <row r="51" spans="2:15" ht="18" customHeight="1" thickTop="1" thickBot="1" x14ac:dyDescent="0.3">
      <c r="B51" s="1" t="s">
        <v>98</v>
      </c>
      <c r="C51" s="3" t="s">
        <v>3</v>
      </c>
      <c r="E51" s="32">
        <v>608.12</v>
      </c>
      <c r="F51" s="79"/>
      <c r="G51" s="7">
        <f t="shared" ref="G51:G55" si="12">E51*F51</f>
        <v>0</v>
      </c>
      <c r="H51" s="8">
        <f t="shared" ref="H51:H54" si="13">G51*1.055</f>
        <v>0</v>
      </c>
      <c r="J51" s="50">
        <v>0</v>
      </c>
      <c r="K51" s="50">
        <f t="shared" ref="K51:K55" si="14">+J51*1.055</f>
        <v>0</v>
      </c>
      <c r="M51" s="15">
        <f t="shared" ref="M51:M55" si="15">H51</f>
        <v>0</v>
      </c>
      <c r="O51" s="55">
        <f t="shared" ref="O51:O55" si="16">K51</f>
        <v>0</v>
      </c>
    </row>
    <row r="52" spans="2:15" ht="18" customHeight="1" thickTop="1" thickBot="1" x14ac:dyDescent="0.3">
      <c r="B52" s="1" t="s">
        <v>99</v>
      </c>
      <c r="C52" s="3" t="s">
        <v>3</v>
      </c>
      <c r="E52" s="32">
        <v>644.02</v>
      </c>
      <c r="F52" s="79"/>
      <c r="G52" s="7">
        <f t="shared" si="12"/>
        <v>0</v>
      </c>
      <c r="H52" s="8">
        <f t="shared" si="13"/>
        <v>0</v>
      </c>
      <c r="J52" s="50">
        <v>0</v>
      </c>
      <c r="K52" s="50">
        <f t="shared" si="14"/>
        <v>0</v>
      </c>
      <c r="M52" s="15">
        <f t="shared" si="15"/>
        <v>0</v>
      </c>
      <c r="O52" s="55">
        <f t="shared" si="16"/>
        <v>0</v>
      </c>
    </row>
    <row r="53" spans="2:15" ht="18" customHeight="1" thickTop="1" thickBot="1" x14ac:dyDescent="0.3">
      <c r="B53" s="1" t="s">
        <v>100</v>
      </c>
      <c r="C53" s="3" t="s">
        <v>3</v>
      </c>
      <c r="E53" s="32">
        <v>599.86</v>
      </c>
      <c r="F53" s="79"/>
      <c r="G53" s="7">
        <f t="shared" si="12"/>
        <v>0</v>
      </c>
      <c r="H53" s="8">
        <f t="shared" si="13"/>
        <v>0</v>
      </c>
      <c r="J53" s="50">
        <v>0</v>
      </c>
      <c r="K53" s="50">
        <f t="shared" si="14"/>
        <v>0</v>
      </c>
      <c r="M53" s="15">
        <f t="shared" si="15"/>
        <v>0</v>
      </c>
      <c r="O53" s="55">
        <f t="shared" si="16"/>
        <v>0</v>
      </c>
    </row>
    <row r="54" spans="2:15" ht="18" customHeight="1" thickTop="1" thickBot="1" x14ac:dyDescent="0.3">
      <c r="B54" s="1" t="s">
        <v>101</v>
      </c>
      <c r="C54" s="3" t="s">
        <v>3</v>
      </c>
      <c r="E54" s="32">
        <v>577.65</v>
      </c>
      <c r="F54" s="79"/>
      <c r="G54" s="7">
        <f t="shared" si="12"/>
        <v>0</v>
      </c>
      <c r="H54" s="8">
        <f t="shared" si="13"/>
        <v>0</v>
      </c>
      <c r="J54" s="50">
        <v>0</v>
      </c>
      <c r="K54" s="50">
        <f t="shared" si="14"/>
        <v>0</v>
      </c>
      <c r="M54" s="15">
        <f t="shared" si="15"/>
        <v>0</v>
      </c>
      <c r="O54" s="55">
        <f t="shared" si="16"/>
        <v>0</v>
      </c>
    </row>
    <row r="55" spans="2:15" ht="18" customHeight="1" thickTop="1" thickBot="1" x14ac:dyDescent="0.3">
      <c r="B55" s="1" t="s">
        <v>102</v>
      </c>
      <c r="C55" s="3" t="s">
        <v>3</v>
      </c>
      <c r="E55" s="32">
        <v>589.01</v>
      </c>
      <c r="F55" s="79"/>
      <c r="G55" s="7">
        <f t="shared" si="12"/>
        <v>0</v>
      </c>
      <c r="H55" s="8">
        <f>G55*1.055</f>
        <v>0</v>
      </c>
      <c r="J55" s="50">
        <v>0</v>
      </c>
      <c r="K55" s="50">
        <f t="shared" si="14"/>
        <v>0</v>
      </c>
      <c r="M55" s="15">
        <f t="shared" si="15"/>
        <v>0</v>
      </c>
      <c r="O55" s="55">
        <f t="shared" si="16"/>
        <v>0</v>
      </c>
    </row>
    <row r="56" spans="2:15" ht="5.0999999999999996" customHeight="1" thickTop="1" thickBot="1" x14ac:dyDescent="0.3">
      <c r="B56" s="64"/>
      <c r="C56" s="65"/>
      <c r="D56" s="66"/>
      <c r="E56" s="67"/>
      <c r="F56" s="68"/>
      <c r="G56" s="69"/>
      <c r="H56" s="61"/>
      <c r="J56" s="61"/>
      <c r="K56" s="61"/>
      <c r="M56" s="62"/>
      <c r="O56" s="63"/>
    </row>
    <row r="57" spans="2:15" ht="18" customHeight="1" thickTop="1" thickBot="1" x14ac:dyDescent="0.3">
      <c r="B57" s="1" t="s">
        <v>17</v>
      </c>
      <c r="C57" s="3" t="s">
        <v>3</v>
      </c>
      <c r="E57" s="32">
        <v>836.8</v>
      </c>
      <c r="F57" s="79"/>
      <c r="G57" s="7">
        <f t="shared" si="1"/>
        <v>0</v>
      </c>
      <c r="H57" s="8">
        <f t="shared" ref="H57:H58" si="17">G57*1.1</f>
        <v>0</v>
      </c>
      <c r="J57" s="50">
        <v>0</v>
      </c>
      <c r="K57" s="50">
        <f t="shared" ref="K57:K58" si="18">+J57*1.055</f>
        <v>0</v>
      </c>
      <c r="M57" s="15">
        <f t="shared" si="4"/>
        <v>0</v>
      </c>
      <c r="O57" s="55">
        <f t="shared" si="5"/>
        <v>0</v>
      </c>
    </row>
    <row r="58" spans="2:15" ht="18" customHeight="1" thickTop="1" thickBot="1" x14ac:dyDescent="0.3">
      <c r="B58" s="1" t="s">
        <v>18</v>
      </c>
      <c r="C58" s="3" t="s">
        <v>3</v>
      </c>
      <c r="E58" s="32">
        <v>938.87</v>
      </c>
      <c r="F58" s="79"/>
      <c r="G58" s="7">
        <f t="shared" si="1"/>
        <v>0</v>
      </c>
      <c r="H58" s="8">
        <f t="shared" si="17"/>
        <v>0</v>
      </c>
      <c r="J58" s="50">
        <v>0</v>
      </c>
      <c r="K58" s="50">
        <f t="shared" si="18"/>
        <v>0</v>
      </c>
      <c r="M58" s="15">
        <f t="shared" si="4"/>
        <v>0</v>
      </c>
      <c r="O58" s="55">
        <f t="shared" si="5"/>
        <v>0</v>
      </c>
    </row>
    <row r="59" spans="2:15" ht="30" customHeight="1" thickTop="1" x14ac:dyDescent="0.25"/>
    <row r="61" spans="2:15" x14ac:dyDescent="0.25">
      <c r="J61" s="98" t="s">
        <v>52</v>
      </c>
      <c r="K61" s="99"/>
    </row>
    <row r="62" spans="2:15" ht="27.95" customHeight="1" x14ac:dyDescent="0.25">
      <c r="B62" s="23" t="s">
        <v>134</v>
      </c>
      <c r="C62" s="88" t="s">
        <v>20</v>
      </c>
      <c r="D62" s="89"/>
      <c r="E62" s="90"/>
      <c r="F62" s="2" t="s">
        <v>21</v>
      </c>
      <c r="G62" s="13" t="s">
        <v>1</v>
      </c>
      <c r="H62" s="2" t="s">
        <v>22</v>
      </c>
      <c r="J62" s="48" t="s">
        <v>1</v>
      </c>
      <c r="K62" s="48" t="s">
        <v>22</v>
      </c>
      <c r="M62" s="20" t="s">
        <v>23</v>
      </c>
      <c r="O62" s="48" t="s">
        <v>53</v>
      </c>
    </row>
    <row r="63" spans="2:15" ht="18" customHeight="1" x14ac:dyDescent="0.25">
      <c r="B63" s="4" t="s">
        <v>7</v>
      </c>
      <c r="C63" s="91" t="s">
        <v>8</v>
      </c>
      <c r="D63" s="92"/>
      <c r="E63" s="93"/>
      <c r="F63" s="14">
        <v>2.2499999999999999E-2</v>
      </c>
      <c r="G63" s="16">
        <f>SUM(G13,G24,G25,G26,G33,G34,G35,G36,G37,G39,G40,G41,G42,G43,G45,G46,G47,G48,G49,G51,G52,G53,G54,G55,G57,G58)*F63</f>
        <v>50826.481424999998</v>
      </c>
      <c r="H63" s="16">
        <f>G63*1.2</f>
        <v>60991.777709999995</v>
      </c>
      <c r="J63" s="49">
        <v>0</v>
      </c>
      <c r="K63" s="49">
        <f>J63*1.2</f>
        <v>0</v>
      </c>
      <c r="M63" s="15">
        <f>H63/$G$3*$G$5</f>
        <v>0</v>
      </c>
      <c r="O63" s="56">
        <f>K63/$G$3*$G$5</f>
        <v>0</v>
      </c>
    </row>
    <row r="64" spans="2:15" ht="18" customHeight="1" x14ac:dyDescent="0.25">
      <c r="B64" s="4" t="s">
        <v>135</v>
      </c>
      <c r="C64" s="91" t="s">
        <v>8</v>
      </c>
      <c r="D64" s="92"/>
      <c r="E64" s="93"/>
      <c r="F64" s="85">
        <v>0.03</v>
      </c>
      <c r="G64" s="17"/>
      <c r="H64" s="16">
        <f>SUM(H13,H24,H25)*F64</f>
        <v>72249.521699999998</v>
      </c>
      <c r="J64" s="49">
        <v>0</v>
      </c>
      <c r="K64" s="49">
        <v>0</v>
      </c>
      <c r="M64" s="15">
        <f t="shared" ref="M64:M68" si="19">H64/$G$3*$G$5</f>
        <v>0</v>
      </c>
      <c r="O64" s="55">
        <f t="shared" ref="O64:O68" si="20">K64/$G$3*$G$5</f>
        <v>0</v>
      </c>
    </row>
    <row r="65" spans="2:15" ht="18" customHeight="1" x14ac:dyDescent="0.25">
      <c r="B65" s="4" t="s">
        <v>9</v>
      </c>
      <c r="C65" s="91" t="s">
        <v>10</v>
      </c>
      <c r="D65" s="92"/>
      <c r="E65" s="93"/>
      <c r="F65" s="14">
        <v>7.4999999999999997E-2</v>
      </c>
      <c r="G65" s="17"/>
      <c r="H65" s="16">
        <f>SUM(H13,H24,H25)*$F$65</f>
        <v>180623.80425000002</v>
      </c>
      <c r="J65" s="17"/>
      <c r="K65" s="50">
        <f>SUM(K13,K24,K25)*$F$65</f>
        <v>134570.19813749997</v>
      </c>
      <c r="M65" s="15">
        <f t="shared" si="19"/>
        <v>0</v>
      </c>
      <c r="O65" s="55">
        <f t="shared" si="20"/>
        <v>0</v>
      </c>
    </row>
    <row r="66" spans="2:15" ht="18" customHeight="1" x14ac:dyDescent="0.25">
      <c r="B66" s="4" t="s">
        <v>11</v>
      </c>
      <c r="C66" s="91" t="s">
        <v>12</v>
      </c>
      <c r="D66" s="92"/>
      <c r="E66" s="93"/>
      <c r="F66" s="11"/>
      <c r="G66" s="16">
        <v>14370</v>
      </c>
      <c r="H66" s="16">
        <f t="shared" ref="H66:H67" si="21">G66*1.2</f>
        <v>17244</v>
      </c>
      <c r="J66" s="50">
        <v>0</v>
      </c>
      <c r="K66" s="50">
        <v>0</v>
      </c>
      <c r="M66" s="15">
        <f t="shared" si="19"/>
        <v>0</v>
      </c>
      <c r="O66" s="55">
        <f t="shared" si="20"/>
        <v>0</v>
      </c>
    </row>
    <row r="67" spans="2:15" ht="18" customHeight="1" x14ac:dyDescent="0.25">
      <c r="B67" s="4" t="s">
        <v>13</v>
      </c>
      <c r="C67" s="91" t="s">
        <v>12</v>
      </c>
      <c r="D67" s="92"/>
      <c r="E67" s="93"/>
      <c r="F67" s="11"/>
      <c r="G67" s="16">
        <v>18000</v>
      </c>
      <c r="H67" s="16">
        <f t="shared" si="21"/>
        <v>21600</v>
      </c>
      <c r="J67" s="50">
        <v>0</v>
      </c>
      <c r="K67" s="50">
        <v>0</v>
      </c>
      <c r="M67" s="15">
        <f t="shared" si="19"/>
        <v>0</v>
      </c>
      <c r="O67" s="55">
        <f t="shared" si="20"/>
        <v>0</v>
      </c>
    </row>
    <row r="68" spans="2:15" ht="18" customHeight="1" x14ac:dyDescent="0.25">
      <c r="B68" s="1" t="s">
        <v>105</v>
      </c>
      <c r="C68" s="91" t="s">
        <v>24</v>
      </c>
      <c r="D68" s="92"/>
      <c r="E68" s="93"/>
      <c r="F68" s="14">
        <v>1.8599999999999998E-2</v>
      </c>
      <c r="G68" s="17"/>
      <c r="H68" s="16">
        <f>SUM(H13,H24,H25)*$F$68</f>
        <v>44794.703454000002</v>
      </c>
      <c r="J68" s="17"/>
      <c r="K68" s="50">
        <f>SUM(K13,K24,K25)*$F$68</f>
        <v>33373.409138099996</v>
      </c>
      <c r="M68" s="15">
        <f t="shared" si="19"/>
        <v>0</v>
      </c>
      <c r="O68" s="55">
        <f t="shared" si="20"/>
        <v>0</v>
      </c>
    </row>
    <row r="70" spans="2:15" ht="27.95" customHeight="1" x14ac:dyDescent="0.25">
      <c r="B70" s="23" t="s">
        <v>141</v>
      </c>
      <c r="H70" s="2" t="s">
        <v>113</v>
      </c>
      <c r="M70" s="20" t="s">
        <v>23</v>
      </c>
    </row>
    <row r="71" spans="2:15" ht="18" customHeight="1" x14ac:dyDescent="0.25">
      <c r="B71" s="1" t="s">
        <v>36</v>
      </c>
      <c r="C71" s="81" t="s">
        <v>115</v>
      </c>
      <c r="H71" s="34">
        <v>-7429</v>
      </c>
      <c r="M71" s="35">
        <f>H71/$G$4*$G$5</f>
        <v>0</v>
      </c>
    </row>
    <row r="72" spans="2:15" ht="30" customHeight="1" x14ac:dyDescent="0.25">
      <c r="B72" s="81" t="s">
        <v>116</v>
      </c>
    </row>
    <row r="73" spans="2:15" ht="27.95" customHeight="1" x14ac:dyDescent="0.25">
      <c r="G73" s="80" t="s">
        <v>119</v>
      </c>
      <c r="M73" s="30">
        <f>SUM(M13,M24,M25,M26,M33,M34,M35,M36,M37,M39,M40,M41,M42,M43,M45,M46,M47,M48,M49,M51,M52,M53,M54,M57,M58,M63,M64,M65,M66,M67,M68,M71)</f>
        <v>0</v>
      </c>
      <c r="O73" s="57">
        <f>SUM(O13,O24,O25,O26,O33,O34,O35,O36,O37,O39,O40,O41,O42,O43,O45,O46,O47,O48,O49,O51,O52,O53,O54,O57,O58,O63,O64,O65,O66,O67,O68)</f>
        <v>0</v>
      </c>
    </row>
    <row r="75" spans="2:15" ht="27.95" customHeight="1" x14ac:dyDescent="0.25">
      <c r="G75" s="59" t="s">
        <v>120</v>
      </c>
      <c r="J75" s="29"/>
      <c r="M75" s="58">
        <f>+M73-O73</f>
        <v>0</v>
      </c>
    </row>
  </sheetData>
  <sheetProtection algorithmName="SHA-512" hashValue="oQ6hNEOtT2wi/78+x3fMZtC3BW2D/KYrXgM7dnGkGgYCgctpnfYIvh62QKeaFlDIfvjh6BaeyoEne16iSDOGeA==" saltValue="ro3edG58GjwhX2IUGK7yMg==" spinCount="100000" sheet="1" objects="1" scenarios="1"/>
  <mergeCells count="28">
    <mergeCell ref="C66:E66"/>
    <mergeCell ref="C67:E67"/>
    <mergeCell ref="C68:E68"/>
    <mergeCell ref="J31:K31"/>
    <mergeCell ref="J61:K61"/>
    <mergeCell ref="C62:E62"/>
    <mergeCell ref="C63:E63"/>
    <mergeCell ref="C64:E64"/>
    <mergeCell ref="C65:E65"/>
    <mergeCell ref="J21:K21"/>
    <mergeCell ref="C22:F22"/>
    <mergeCell ref="C23:F23"/>
    <mergeCell ref="E24:F24"/>
    <mergeCell ref="C25:F25"/>
    <mergeCell ref="C26:F26"/>
    <mergeCell ref="C11:F11"/>
    <mergeCell ref="C12:F12"/>
    <mergeCell ref="B13:F13"/>
    <mergeCell ref="C18:C20"/>
    <mergeCell ref="E18:F18"/>
    <mergeCell ref="E19:F19"/>
    <mergeCell ref="E20:F20"/>
    <mergeCell ref="C10:F10"/>
    <mergeCell ref="B1:C1"/>
    <mergeCell ref="E5:F5"/>
    <mergeCell ref="J7:K7"/>
    <mergeCell ref="C8:F8"/>
    <mergeCell ref="C9:F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Préambule</vt:lpstr>
      <vt:lpstr>ITE + Tout Enduit</vt:lpstr>
      <vt:lpstr>ITE + Mixte Enduit - Bardage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MARIANI</dc:creator>
  <cp:lastModifiedBy>Philippe MARIANI</cp:lastModifiedBy>
  <cp:lastPrinted>2024-05-06T12:39:50Z</cp:lastPrinted>
  <dcterms:created xsi:type="dcterms:W3CDTF">2024-04-18T14:12:37Z</dcterms:created>
  <dcterms:modified xsi:type="dcterms:W3CDTF">2024-11-05T15:46:57Z</dcterms:modified>
</cp:coreProperties>
</file>